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F0112142\Ordnerumleitung$\N121420000000000083\Desktop\Corona\für Heilberufe\"/>
    </mc:Choice>
  </mc:AlternateContent>
  <bookViews>
    <workbookView xWindow="0" yWindow="0" windowWidth="23040" windowHeight="9192"/>
  </bookViews>
  <sheets>
    <sheet name="Dateneingabe" sheetId="1" r:id="rId1"/>
    <sheet name="Ergebnis" sheetId="2" r:id="rId2"/>
  </sheets>
  <definedNames>
    <definedName name="_xlnm.Print_Area" localSheetId="0">Dateneingabe!$A$1:$M$76</definedName>
    <definedName name="_xlnm.Print_Area" localSheetId="1">Ergebnis!$A$1:$Q$35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5" i="2" l="1"/>
  <c r="N25" i="2"/>
  <c r="M25" i="2"/>
  <c r="L25" i="2"/>
  <c r="K25" i="2"/>
  <c r="J25" i="2"/>
  <c r="I25" i="2"/>
  <c r="H25" i="2"/>
  <c r="G25" i="2"/>
  <c r="F25" i="2"/>
  <c r="E25" i="2"/>
  <c r="D25" i="2"/>
  <c r="B7" i="2" l="1"/>
  <c r="C33" i="1"/>
  <c r="C32" i="1"/>
  <c r="O30" i="2" l="1"/>
  <c r="N30" i="2"/>
  <c r="M30" i="2"/>
  <c r="L30" i="2"/>
  <c r="K30" i="2"/>
  <c r="J30" i="2"/>
  <c r="I30" i="2"/>
  <c r="H30" i="2"/>
  <c r="G30" i="2"/>
  <c r="F30" i="2"/>
  <c r="E30" i="2"/>
  <c r="D30" i="2"/>
  <c r="O29" i="2"/>
  <c r="N29" i="2"/>
  <c r="M29" i="2"/>
  <c r="L29" i="2"/>
  <c r="K29" i="2"/>
  <c r="J29" i="2"/>
  <c r="I29" i="2"/>
  <c r="H29" i="2"/>
  <c r="G29" i="2"/>
  <c r="F29" i="2"/>
  <c r="E29" i="2"/>
  <c r="D29" i="2"/>
  <c r="O28" i="2"/>
  <c r="L28" i="2"/>
  <c r="I28" i="2"/>
  <c r="F28" i="2"/>
  <c r="O26" i="2"/>
  <c r="N26" i="2"/>
  <c r="M26" i="2"/>
  <c r="L26" i="2"/>
  <c r="K26" i="2"/>
  <c r="J26" i="2"/>
  <c r="I26" i="2"/>
  <c r="H26" i="2"/>
  <c r="G26" i="2"/>
  <c r="F26" i="2"/>
  <c r="E26" i="2"/>
  <c r="D26" i="2"/>
  <c r="O24" i="2"/>
  <c r="N24" i="2"/>
  <c r="M24" i="2"/>
  <c r="L24" i="2"/>
  <c r="K24" i="2"/>
  <c r="J24" i="2"/>
  <c r="I24" i="2"/>
  <c r="H24" i="2"/>
  <c r="G24" i="2"/>
  <c r="F24" i="2"/>
  <c r="E24" i="2"/>
  <c r="D24" i="2"/>
  <c r="O23" i="2"/>
  <c r="N23" i="2"/>
  <c r="M23" i="2"/>
  <c r="L23" i="2"/>
  <c r="K23" i="2"/>
  <c r="J23" i="2"/>
  <c r="I23" i="2"/>
  <c r="H23" i="2"/>
  <c r="G23" i="2"/>
  <c r="F23" i="2"/>
  <c r="E23" i="2"/>
  <c r="D23" i="2"/>
  <c r="B18" i="2"/>
  <c r="N18" i="2" s="1"/>
  <c r="N21" i="2" s="1"/>
  <c r="B17" i="2"/>
  <c r="N17" i="2" s="1"/>
  <c r="B16" i="2"/>
  <c r="N16" i="2" s="1"/>
  <c r="B15" i="2"/>
  <c r="N15" i="2" s="1"/>
  <c r="B14" i="2"/>
  <c r="N14" i="2" s="1"/>
  <c r="B13" i="2"/>
  <c r="N13" i="2" s="1"/>
  <c r="B12" i="2"/>
  <c r="N12" i="2" s="1"/>
  <c r="B11" i="2"/>
  <c r="N11" i="2" s="1"/>
  <c r="B9" i="2"/>
  <c r="N9" i="2" s="1"/>
  <c r="B8" i="2"/>
  <c r="E12" i="1"/>
  <c r="E13" i="1"/>
  <c r="E15" i="1"/>
  <c r="E16" i="1"/>
  <c r="E17" i="1"/>
  <c r="E18" i="1"/>
  <c r="E19" i="1"/>
  <c r="E20" i="1"/>
  <c r="E21" i="1"/>
  <c r="E22" i="1"/>
  <c r="E11" i="1"/>
  <c r="C58" i="1"/>
  <c r="D58" i="1"/>
  <c r="E58" i="1"/>
  <c r="F58" i="1"/>
  <c r="G58" i="1"/>
  <c r="H58" i="1"/>
  <c r="I58" i="1"/>
  <c r="J58" i="1"/>
  <c r="K58" i="1"/>
  <c r="L58" i="1"/>
  <c r="M58" i="1"/>
  <c r="B58" i="1"/>
  <c r="C49" i="1"/>
  <c r="D49" i="1"/>
  <c r="E49" i="1"/>
  <c r="F49" i="1"/>
  <c r="G49" i="1"/>
  <c r="H49" i="1"/>
  <c r="I49" i="1"/>
  <c r="J49" i="1"/>
  <c r="K49" i="1"/>
  <c r="L49" i="1"/>
  <c r="M49" i="1"/>
  <c r="B49" i="1"/>
  <c r="B25" i="1"/>
  <c r="B21" i="2" s="1"/>
  <c r="B23" i="1"/>
  <c r="E23" i="1" s="1"/>
  <c r="B14" i="1"/>
  <c r="O7" i="2" l="1"/>
  <c r="K7" i="2"/>
  <c r="G7" i="2"/>
  <c r="N7" i="2"/>
  <c r="J7" i="2"/>
  <c r="F7" i="2"/>
  <c r="M7" i="2"/>
  <c r="I7" i="2"/>
  <c r="D7" i="2"/>
  <c r="L7" i="2"/>
  <c r="H7" i="2"/>
  <c r="E7" i="2"/>
  <c r="N8" i="2"/>
  <c r="D8" i="2"/>
  <c r="O8" i="2"/>
  <c r="E12" i="2"/>
  <c r="E14" i="2"/>
  <c r="E18" i="2"/>
  <c r="E21" i="2" s="1"/>
  <c r="G9" i="2"/>
  <c r="K12" i="2"/>
  <c r="G14" i="2"/>
  <c r="K16" i="2"/>
  <c r="G18" i="2"/>
  <c r="G21" i="2" s="1"/>
  <c r="G8" i="2"/>
  <c r="N19" i="2"/>
  <c r="K14" i="2"/>
  <c r="K18" i="2"/>
  <c r="K21" i="2" s="1"/>
  <c r="I8" i="2"/>
  <c r="L12" i="2"/>
  <c r="L16" i="2"/>
  <c r="K8" i="2"/>
  <c r="E16" i="2"/>
  <c r="E8" i="2"/>
  <c r="L8" i="2"/>
  <c r="L9" i="2"/>
  <c r="G12" i="2"/>
  <c r="L14" i="2"/>
  <c r="G16" i="2"/>
  <c r="L18" i="2"/>
  <c r="L21" i="2" s="1"/>
  <c r="M13" i="2"/>
  <c r="H15" i="2"/>
  <c r="M9" i="2"/>
  <c r="I13" i="2"/>
  <c r="D15" i="2"/>
  <c r="I15" i="2"/>
  <c r="O15" i="2"/>
  <c r="D17" i="2"/>
  <c r="I17" i="2"/>
  <c r="O17" i="2"/>
  <c r="P24" i="2"/>
  <c r="P28" i="2"/>
  <c r="D9" i="2"/>
  <c r="K11" i="2"/>
  <c r="M14" i="2"/>
  <c r="E15" i="2"/>
  <c r="K15" i="2"/>
  <c r="H16" i="2"/>
  <c r="M16" i="2"/>
  <c r="E17" i="2"/>
  <c r="K17" i="2"/>
  <c r="H18" i="2"/>
  <c r="H21" i="2" s="1"/>
  <c r="M18" i="2"/>
  <c r="M21" i="2" s="1"/>
  <c r="H11" i="2"/>
  <c r="M11" i="2"/>
  <c r="H13" i="2"/>
  <c r="M15" i="2"/>
  <c r="H17" i="2"/>
  <c r="M17" i="2"/>
  <c r="H9" i="2"/>
  <c r="D11" i="2"/>
  <c r="I11" i="2"/>
  <c r="O11" i="2"/>
  <c r="D13" i="2"/>
  <c r="O13" i="2"/>
  <c r="P23" i="2"/>
  <c r="I9" i="2"/>
  <c r="O9" i="2"/>
  <c r="E11" i="2"/>
  <c r="H12" i="2"/>
  <c r="M12" i="2"/>
  <c r="E13" i="2"/>
  <c r="K13" i="2"/>
  <c r="H14" i="2"/>
  <c r="H8" i="2"/>
  <c r="M8" i="2"/>
  <c r="E9" i="2"/>
  <c r="K9" i="2"/>
  <c r="G11" i="2"/>
  <c r="L11" i="2"/>
  <c r="D12" i="2"/>
  <c r="I12" i="2"/>
  <c r="O12" i="2"/>
  <c r="G13" i="2"/>
  <c r="L13" i="2"/>
  <c r="D14" i="2"/>
  <c r="I14" i="2"/>
  <c r="O14" i="2"/>
  <c r="G15" i="2"/>
  <c r="L15" i="2"/>
  <c r="D16" i="2"/>
  <c r="I16" i="2"/>
  <c r="O16" i="2"/>
  <c r="G17" i="2"/>
  <c r="L17" i="2"/>
  <c r="D18" i="2"/>
  <c r="D21" i="2" s="1"/>
  <c r="I18" i="2"/>
  <c r="I21" i="2" s="1"/>
  <c r="O18" i="2"/>
  <c r="O21" i="2" s="1"/>
  <c r="C14" i="1"/>
  <c r="C10" i="2" s="1"/>
  <c r="B10" i="2"/>
  <c r="P25" i="2"/>
  <c r="P26" i="2"/>
  <c r="P29" i="2"/>
  <c r="P30" i="2"/>
  <c r="F8" i="2"/>
  <c r="J8" i="2"/>
  <c r="F9" i="2"/>
  <c r="J9" i="2"/>
  <c r="F11" i="2"/>
  <c r="J11" i="2"/>
  <c r="F12" i="2"/>
  <c r="J12" i="2"/>
  <c r="F13" i="2"/>
  <c r="J13" i="2"/>
  <c r="F14" i="2"/>
  <c r="J14" i="2"/>
  <c r="F15" i="2"/>
  <c r="J15" i="2"/>
  <c r="F16" i="2"/>
  <c r="J16" i="2"/>
  <c r="F17" i="2"/>
  <c r="J17" i="2"/>
  <c r="F18" i="2"/>
  <c r="F21" i="2" s="1"/>
  <c r="J18" i="2"/>
  <c r="J21" i="2" s="1"/>
  <c r="B19" i="2"/>
  <c r="E14" i="1"/>
  <c r="C13" i="1"/>
  <c r="C9" i="2" s="1"/>
  <c r="C15" i="1"/>
  <c r="C11" i="2" s="1"/>
  <c r="E25" i="1"/>
  <c r="C19" i="1"/>
  <c r="C15" i="2" s="1"/>
  <c r="C22" i="1"/>
  <c r="C18" i="2" s="1"/>
  <c r="C18" i="1"/>
  <c r="C14" i="2" s="1"/>
  <c r="B24" i="1"/>
  <c r="B20" i="2" s="1"/>
  <c r="C21" i="1"/>
  <c r="C17" i="2" s="1"/>
  <c r="C17" i="1"/>
  <c r="C13" i="2" s="1"/>
  <c r="C25" i="1"/>
  <c r="C21" i="2" s="1"/>
  <c r="C20" i="1"/>
  <c r="C16" i="2" s="1"/>
  <c r="C16" i="1"/>
  <c r="C12" i="2" s="1"/>
  <c r="C23" i="1"/>
  <c r="C19" i="2" s="1"/>
  <c r="C12" i="1"/>
  <c r="C8" i="2" s="1"/>
  <c r="C11" i="1"/>
  <c r="C7" i="2" s="1"/>
  <c r="N10" i="2" l="1"/>
  <c r="N20" i="2" s="1"/>
  <c r="N22" i="2" s="1"/>
  <c r="N27" i="2" s="1"/>
  <c r="N31" i="2" s="1"/>
  <c r="O10" i="2"/>
  <c r="G10" i="2"/>
  <c r="M10" i="2"/>
  <c r="L10" i="2"/>
  <c r="H10" i="2"/>
  <c r="I10" i="2"/>
  <c r="K10" i="2"/>
  <c r="D10" i="2"/>
  <c r="P18" i="2"/>
  <c r="P21" i="2" s="1"/>
  <c r="E10" i="2"/>
  <c r="E19" i="2"/>
  <c r="P9" i="2"/>
  <c r="P15" i="2"/>
  <c r="G19" i="2"/>
  <c r="J19" i="2"/>
  <c r="P16" i="2"/>
  <c r="P12" i="2"/>
  <c r="L19" i="2"/>
  <c r="O19" i="2"/>
  <c r="I19" i="2"/>
  <c r="M19" i="2"/>
  <c r="K19" i="2"/>
  <c r="P17" i="2"/>
  <c r="P13" i="2"/>
  <c r="P8" i="2"/>
  <c r="D19" i="2"/>
  <c r="H19" i="2"/>
  <c r="P14" i="2"/>
  <c r="F19" i="2"/>
  <c r="P11" i="2"/>
  <c r="J10" i="2"/>
  <c r="P7" i="2"/>
  <c r="F10" i="2"/>
  <c r="B26" i="1"/>
  <c r="B22" i="2" s="1"/>
  <c r="E24" i="1"/>
  <c r="C24" i="1"/>
  <c r="C20" i="2" s="1"/>
  <c r="O20" i="2" l="1"/>
  <c r="O22" i="2" s="1"/>
  <c r="O27" i="2" s="1"/>
  <c r="O31" i="2" s="1"/>
  <c r="H20" i="2"/>
  <c r="H22" i="2" s="1"/>
  <c r="H27" i="2" s="1"/>
  <c r="H31" i="2" s="1"/>
  <c r="G20" i="2"/>
  <c r="G22" i="2" s="1"/>
  <c r="G27" i="2" s="1"/>
  <c r="G31" i="2" s="1"/>
  <c r="I20" i="2"/>
  <c r="I22" i="2" s="1"/>
  <c r="I27" i="2" s="1"/>
  <c r="I31" i="2" s="1"/>
  <c r="M20" i="2"/>
  <c r="M22" i="2" s="1"/>
  <c r="M27" i="2" s="1"/>
  <c r="M31" i="2" s="1"/>
  <c r="D20" i="2"/>
  <c r="D22" i="2" s="1"/>
  <c r="D27" i="2" s="1"/>
  <c r="D31" i="2" s="1"/>
  <c r="L20" i="2"/>
  <c r="L22" i="2" s="1"/>
  <c r="L27" i="2" s="1"/>
  <c r="L31" i="2" s="1"/>
  <c r="J20" i="2"/>
  <c r="J22" i="2" s="1"/>
  <c r="J27" i="2" s="1"/>
  <c r="J31" i="2" s="1"/>
  <c r="K20" i="2"/>
  <c r="K22" i="2" s="1"/>
  <c r="K27" i="2" s="1"/>
  <c r="K31" i="2" s="1"/>
  <c r="E20" i="2"/>
  <c r="E22" i="2" s="1"/>
  <c r="E27" i="2" s="1"/>
  <c r="E31" i="2" s="1"/>
  <c r="F20" i="2"/>
  <c r="F22" i="2" s="1"/>
  <c r="F27" i="2" s="1"/>
  <c r="F31" i="2" s="1"/>
  <c r="P19" i="2"/>
  <c r="P10" i="2"/>
  <c r="C26" i="1"/>
  <c r="C22" i="2" s="1"/>
  <c r="E26" i="1"/>
  <c r="P31" i="2" l="1"/>
  <c r="Q31" i="2" s="1"/>
  <c r="Q7" i="2"/>
  <c r="Q23" i="2"/>
  <c r="Q26" i="2"/>
  <c r="Q25" i="2"/>
  <c r="Q30" i="2"/>
  <c r="Q29" i="2"/>
  <c r="Q24" i="2"/>
  <c r="Q28" i="2"/>
  <c r="Q19" i="2"/>
  <c r="Q11" i="2"/>
  <c r="Q10" i="2"/>
  <c r="P20" i="2"/>
  <c r="Q13" i="2"/>
  <c r="Q12" i="2"/>
  <c r="Q18" i="2"/>
  <c r="Q14" i="2"/>
  <c r="Q15" i="2"/>
  <c r="Q16" i="2"/>
  <c r="Q8" i="2"/>
  <c r="Q9" i="2"/>
  <c r="Q17" i="2"/>
  <c r="Q21" i="2"/>
  <c r="P22" i="2" l="1"/>
  <c r="Q20" i="2"/>
  <c r="P27" i="2" l="1"/>
  <c r="Q27" i="2" s="1"/>
  <c r="Q22" i="2"/>
</calcChain>
</file>

<file path=xl/sharedStrings.xml><?xml version="1.0" encoding="utf-8"?>
<sst xmlns="http://schemas.openxmlformats.org/spreadsheetml/2006/main" count="144" uniqueCount="79">
  <si>
    <t>KVB/HÄVG</t>
  </si>
  <si>
    <t>Sonstige Einnahmen</t>
  </si>
  <si>
    <t>Aufwendungen Praxisbedarf</t>
  </si>
  <si>
    <t>Fremdleistungen/Fremdlabor</t>
  </si>
  <si>
    <t>Personalkosten</t>
  </si>
  <si>
    <t>Miete/Pacht</t>
  </si>
  <si>
    <t>Sonstige Raumkosten</t>
  </si>
  <si>
    <t>Fahrzeugkosten</t>
  </si>
  <si>
    <t>Sonstige Kosten</t>
  </si>
  <si>
    <t>Abschreibungen</t>
  </si>
  <si>
    <t>zzgl. Abschreibungen</t>
  </si>
  <si>
    <t>Darlehenstilgung</t>
  </si>
  <si>
    <t>Darlehensaufnahme</t>
  </si>
  <si>
    <t>Liquidität der Praxis</t>
  </si>
  <si>
    <t>Euro</t>
  </si>
  <si>
    <t>Privatpatienten/Selbstzahler</t>
  </si>
  <si>
    <t>Summe Praxiseinnahmen</t>
  </si>
  <si>
    <t>Summe Praxisausgaben</t>
  </si>
  <si>
    <t xml:space="preserve">Januar </t>
  </si>
  <si>
    <t>Februar</t>
  </si>
  <si>
    <t>März</t>
  </si>
  <si>
    <t>April</t>
  </si>
  <si>
    <t>Mai</t>
  </si>
  <si>
    <t>Juni</t>
  </si>
  <si>
    <t>Juli</t>
  </si>
  <si>
    <t>August</t>
  </si>
  <si>
    <t>September</t>
  </si>
  <si>
    <t>Oktober</t>
  </si>
  <si>
    <t>November</t>
  </si>
  <si>
    <t>Dezember</t>
  </si>
  <si>
    <t>Prozent</t>
  </si>
  <si>
    <t>neues Planjahr</t>
  </si>
  <si>
    <t>Entwicklung der Praxis</t>
  </si>
  <si>
    <t>Wie groß sind die geschätzten Abweichungen zu den monatlichen Durchschnittswerten im  Vergleichsjahr?</t>
  </si>
  <si>
    <t>%</t>
  </si>
  <si>
    <t xml:space="preserve">Durchschnitt
pro Monat </t>
  </si>
  <si>
    <t>Darlehensraten monatlich</t>
  </si>
  <si>
    <t>Darlehensraten Quartal</t>
  </si>
  <si>
    <t>Beiträge zur Krankenversicherung monatlich</t>
  </si>
  <si>
    <t>Beiträge zur Ärzteversorgung monatlich</t>
  </si>
  <si>
    <t>Einkommensteuervorauszahlungen Quartal</t>
  </si>
  <si>
    <t>Anschaffung von Praxisinventar, medizinischen Geräten etc.</t>
  </si>
  <si>
    <t>Wie hoch sind Auszahlungen für:</t>
  </si>
  <si>
    <t>Wie hoch sind folgende Einzahlungen aus:</t>
  </si>
  <si>
    <t>Aufnahme von neuen Darlehen</t>
  </si>
  <si>
    <t>Verkauf von Praxisinventar,
medizinischen Geräten etc.</t>
  </si>
  <si>
    <t>Vergleichsjahr</t>
  </si>
  <si>
    <t>Beiträge zur Ärzteversorgung</t>
  </si>
  <si>
    <t>Summe Praxisertrag</t>
  </si>
  <si>
    <t>Summe Praxisaufwand</t>
  </si>
  <si>
    <t>Änderung Praxisertrag gesamt</t>
  </si>
  <si>
    <t>Änderung Praxisaufwand gesamt:</t>
  </si>
  <si>
    <t>Tabelle D: Ergebnis</t>
  </si>
  <si>
    <t>Einkommensteuervorauszahlung
inkl. SolZu</t>
  </si>
  <si>
    <t>Beiträge zur Kranken- und 
Pflegeversicherung</t>
  </si>
  <si>
    <t>Sonstige Raum- und Energiekosten</t>
  </si>
  <si>
    <t>Liquidität Praxis</t>
  </si>
  <si>
    <t>steuerlicher Jahresüberschuss Praxis</t>
  </si>
  <si>
    <t>für Privatausgaben 
verfügbare Liquidität</t>
  </si>
  <si>
    <t>steuerlicher Jahresüberschuss 
der Praxis</t>
  </si>
  <si>
    <t>Auszahlung für den Kauf 
von Praxisinventar, 
medizinischen Geräten etc.</t>
  </si>
  <si>
    <t>Zufluss aus dem Verkauf
von Praxisinventar, 
medizinischen Geräten etc.</t>
  </si>
  <si>
    <t>monatliche Abschlagszahlung KVB</t>
  </si>
  <si>
    <t>durchschnittliche Restzahlung pro Quartal</t>
  </si>
  <si>
    <t>Euro
p.a.</t>
  </si>
  <si>
    <t>Diese Eingabe hat Vorrang vor der Übernahme der Erträge KVB aus Tabelle A</t>
  </si>
  <si>
    <t xml:space="preserve">letzter verfügbarer Jahresabschluss der Praxis </t>
  </si>
  <si>
    <t>(Vergleichsjahr)</t>
  </si>
  <si>
    <t>Liquidität operative Praxis</t>
  </si>
  <si>
    <t>Tabelle D: Kapitalzu- bzw. -abfluss (erfolgsneutral)</t>
  </si>
  <si>
    <t>Tabelle A: Vergleichszahlen</t>
  </si>
  <si>
    <t>Tabelle B: KV-Erlöse</t>
  </si>
  <si>
    <t>KV-Erlöse</t>
  </si>
  <si>
    <t>Alternativ: Erfassung der KV-Erlöse unter Berücksichtigung der monatlichen Abschlags- und quartalsweisen Restzahlungen.</t>
  </si>
  <si>
    <t>Tabelle C: prozentuale Änderungen im Planjahr</t>
  </si>
  <si>
    <t>KV</t>
  </si>
  <si>
    <r>
      <t xml:space="preserve">Dieses Berechnungsschema ermöglicht es Ihnen in </t>
    </r>
    <r>
      <rPr>
        <u/>
        <sz val="9"/>
        <color theme="1"/>
        <rFont val="Arial"/>
        <family val="2"/>
      </rPr>
      <t>3 Schritten</t>
    </r>
    <r>
      <rPr>
        <sz val="9"/>
        <color theme="1"/>
        <rFont val="Arial"/>
        <family val="2"/>
      </rPr>
      <t xml:space="preserve">, einen schnellen  Überblick über die finanzielle Situation Ihrer Praxis zu gewinnen und verschiedene Szenarien in einfacher Weise zu überprüfen. Einnahmen und Ausgaben werden dabei als monatliche Durchschnittswerte dargestellt.
Gehen Sie dazu wie folgt vor:
1. Verwenden Sie den letzten Jahresabschluss Ihrer Praxis als
    Vergleichsjahr und übertragen Sie die Werte in die weißen 
    Zellen der </t>
    </r>
    <r>
      <rPr>
        <b/>
        <u/>
        <sz val="9"/>
        <color theme="1"/>
        <rFont val="Arial"/>
        <family val="2"/>
      </rPr>
      <t>Tabelle A</t>
    </r>
    <r>
      <rPr>
        <sz val="9"/>
        <color theme="1"/>
        <rFont val="Arial"/>
        <family val="2"/>
      </rPr>
      <t xml:space="preserve">.
    Um Zahlungsschwankungen bei KV-Erlösen zu berücksich-
    tigen, nutzen Sie die Erfassung der Abschlags- und Rest-
    zahlungen in </t>
    </r>
    <r>
      <rPr>
        <b/>
        <u/>
        <sz val="9"/>
        <color theme="1"/>
        <rFont val="Arial"/>
        <family val="2"/>
      </rPr>
      <t>Tabelle B</t>
    </r>
    <r>
      <rPr>
        <sz val="9"/>
        <color theme="1"/>
        <rFont val="Arial"/>
        <family val="2"/>
      </rPr>
      <t xml:space="preserve">. 
2. Schätzen Sie die erwarteten prozentualen Änderungen der 
    von Ihnen in diesem Vergleichsjahr erbrachten Leistung.
    Schätzen Sie auch die prozentualen Änderungen der Praxis-
    aufwendungen und mögliche Einsparpotenziale. Die vom  
    monatlichen Durchschnittswert geschätzten Abweichungen
    erfassen Sie in den weißen Zellen der </t>
    </r>
    <r>
      <rPr>
        <b/>
        <u/>
        <sz val="9"/>
        <color theme="1"/>
        <rFont val="Arial"/>
        <family val="2"/>
      </rPr>
      <t>Tabelle C</t>
    </r>
    <r>
      <rPr>
        <sz val="9"/>
        <color theme="1"/>
        <rFont val="Arial"/>
        <family val="2"/>
      </rPr>
      <t xml:space="preserve">.
3. Ergänzen Sie weitere Ein- und Auszahlungen, die Sie 
    monatlich oder quartalsweise leisten oder die Sie in der 
    Folgezeit planen in den weißen Zellen der </t>
    </r>
    <r>
      <rPr>
        <b/>
        <u/>
        <sz val="9"/>
        <color theme="1"/>
        <rFont val="Arial"/>
        <family val="2"/>
      </rPr>
      <t>Tabelle D</t>
    </r>
    <r>
      <rPr>
        <sz val="9"/>
        <color theme="1"/>
        <rFont val="Arial"/>
        <family val="2"/>
      </rPr>
      <t xml:space="preserve">.   
Eine Darstellung der finanziellen Situation Ihrer Praxis erhalten Sie im Reiter "Ergebnis" </t>
    </r>
    <r>
      <rPr>
        <b/>
        <u/>
        <sz val="9"/>
        <color theme="1"/>
        <rFont val="Arial"/>
        <family val="2"/>
      </rPr>
      <t>Tabelle E</t>
    </r>
    <r>
      <rPr>
        <sz val="9"/>
        <color theme="1"/>
        <rFont val="Arial"/>
        <family val="2"/>
      </rPr>
      <t>.
Die Berechnung liefert keine periodengerechte Zuordung der
Zahlungsströme, berücksichtigt keine steuerlichen Auswirkun-gen und kann eine steuerliche/betriebswirtschaftliche Beratung nicht ersetzen.</t>
    </r>
  </si>
  <si>
    <t xml:space="preserve">Schnellberechnung zur Ermittlung der finanziellen Auswirkung von Änderungen </t>
  </si>
  <si>
    <t>der Leistungs- und Kostenstruktur in der Arztpraxis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</si>
</sst>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9"/>
      <color theme="1"/>
      <name val="Arial"/>
      <family val="2"/>
    </font>
    <font>
      <sz val="9"/>
      <color theme="1"/>
      <name val="Arial"/>
      <family val="2"/>
    </font>
    <font>
      <b/>
      <u/>
      <sz val="9"/>
      <color theme="1"/>
      <name val="Arial"/>
      <family val="2"/>
    </font>
    <font>
      <sz val="9"/>
      <name val="Arial"/>
      <family val="2"/>
    </font>
    <font>
      <b/>
      <sz val="9"/>
      <name val="Arial"/>
      <family val="2"/>
    </font>
    <font>
      <u/>
      <sz val="9"/>
      <color theme="1"/>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2"/>
        <bgColor indexed="64"/>
      </patternFill>
    </fill>
    <fill>
      <patternFill patternType="solid">
        <fgColor theme="4" tint="0.79998168889431442"/>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31">
    <xf numFmtId="0" fontId="0" fillId="0" borderId="0" xfId="0"/>
    <xf numFmtId="0" fontId="1" fillId="0" borderId="0" xfId="0" applyFont="1" applyFill="1" applyProtection="1">
      <protection hidden="1"/>
    </xf>
    <xf numFmtId="9" fontId="2" fillId="0" borderId="0" xfId="0" applyNumberFormat="1" applyFont="1" applyFill="1" applyProtection="1">
      <protection hidden="1"/>
    </xf>
    <xf numFmtId="0" fontId="2" fillId="0" borderId="0" xfId="0" applyFont="1" applyFill="1" applyProtection="1">
      <protection hidden="1"/>
    </xf>
    <xf numFmtId="0" fontId="2" fillId="0" borderId="0" xfId="0" applyFont="1" applyProtection="1">
      <protection hidden="1"/>
    </xf>
    <xf numFmtId="0" fontId="2" fillId="4" borderId="1" xfId="0" applyFont="1" applyFill="1" applyBorder="1" applyAlignment="1" applyProtection="1">
      <alignment horizontal="center"/>
      <protection hidden="1"/>
    </xf>
    <xf numFmtId="0" fontId="1" fillId="4" borderId="1" xfId="0" applyFont="1" applyFill="1" applyBorder="1" applyAlignment="1" applyProtection="1">
      <alignment horizontal="right"/>
      <protection hidden="1"/>
    </xf>
    <xf numFmtId="9" fontId="1" fillId="4" borderId="1" xfId="0" applyNumberFormat="1" applyFont="1" applyFill="1" applyBorder="1" applyAlignment="1" applyProtection="1">
      <alignment horizontal="right"/>
      <protection hidden="1"/>
    </xf>
    <xf numFmtId="0" fontId="2" fillId="4" borderId="1" xfId="0" applyFont="1" applyFill="1" applyBorder="1" applyAlignment="1" applyProtection="1">
      <alignment horizontal="right"/>
      <protection hidden="1"/>
    </xf>
    <xf numFmtId="0" fontId="2" fillId="5" borderId="1" xfId="0" applyFont="1" applyFill="1" applyBorder="1" applyProtection="1">
      <protection hidden="1"/>
    </xf>
    <xf numFmtId="3" fontId="2" fillId="0" borderId="1" xfId="0" applyNumberFormat="1" applyFont="1" applyFill="1" applyBorder="1" applyProtection="1">
      <protection hidden="1"/>
    </xf>
    <xf numFmtId="3" fontId="2" fillId="5" borderId="1" xfId="0" applyNumberFormat="1" applyFont="1" applyFill="1" applyBorder="1" applyProtection="1">
      <protection hidden="1"/>
    </xf>
    <xf numFmtId="0" fontId="2" fillId="4" borderId="1" xfId="0" applyFont="1" applyFill="1" applyBorder="1" applyProtection="1">
      <protection hidden="1"/>
    </xf>
    <xf numFmtId="3" fontId="1" fillId="4" borderId="1" xfId="0" applyNumberFormat="1" applyFont="1" applyFill="1" applyBorder="1" applyProtection="1">
      <protection hidden="1"/>
    </xf>
    <xf numFmtId="9" fontId="1" fillId="4" borderId="1" xfId="0" applyNumberFormat="1" applyFont="1" applyFill="1" applyBorder="1" applyProtection="1">
      <protection hidden="1"/>
    </xf>
    <xf numFmtId="3" fontId="2" fillId="4" borderId="1" xfId="0" applyNumberFormat="1" applyFont="1" applyFill="1" applyBorder="1" applyProtection="1">
      <protection hidden="1"/>
    </xf>
    <xf numFmtId="0" fontId="2" fillId="2" borderId="1" xfId="0" applyFont="1" applyFill="1" applyBorder="1" applyAlignment="1" applyProtection="1">
      <alignment wrapText="1"/>
      <protection hidden="1"/>
    </xf>
    <xf numFmtId="3" fontId="1" fillId="2" borderId="1" xfId="0" applyNumberFormat="1" applyFont="1" applyFill="1" applyBorder="1" applyProtection="1">
      <protection hidden="1"/>
    </xf>
    <xf numFmtId="9" fontId="1" fillId="2" borderId="1" xfId="0" applyNumberFormat="1" applyFont="1" applyFill="1" applyBorder="1" applyProtection="1">
      <protection hidden="1"/>
    </xf>
    <xf numFmtId="3" fontId="2" fillId="2" borderId="1" xfId="0" applyNumberFormat="1" applyFont="1" applyFill="1" applyBorder="1" applyProtection="1">
      <protection hidden="1"/>
    </xf>
    <xf numFmtId="0" fontId="2" fillId="2" borderId="1" xfId="0" applyFont="1" applyFill="1" applyBorder="1" applyProtection="1">
      <protection hidden="1"/>
    </xf>
    <xf numFmtId="0" fontId="2" fillId="5" borderId="1" xfId="0" applyFont="1" applyFill="1" applyBorder="1" applyAlignment="1" applyProtection="1">
      <alignment wrapText="1"/>
      <protection hidden="1"/>
    </xf>
    <xf numFmtId="0" fontId="2" fillId="4" borderId="2" xfId="0" applyFont="1" applyFill="1" applyBorder="1" applyAlignment="1" applyProtection="1">
      <protection hidden="1"/>
    </xf>
    <xf numFmtId="0" fontId="2" fillId="4" borderId="3" xfId="0" applyFont="1" applyFill="1" applyBorder="1" applyProtection="1">
      <protection hidden="1"/>
    </xf>
    <xf numFmtId="0" fontId="2" fillId="4" borderId="4" xfId="0" applyFont="1" applyFill="1" applyBorder="1" applyProtection="1">
      <protection hidden="1"/>
    </xf>
    <xf numFmtId="0" fontId="2" fillId="5" borderId="0" xfId="0" applyFont="1" applyFill="1" applyProtection="1">
      <protection hidden="1"/>
    </xf>
    <xf numFmtId="0" fontId="2" fillId="4" borderId="5" xfId="0" applyFont="1" applyFill="1" applyBorder="1" applyAlignment="1" applyProtection="1">
      <protection hidden="1"/>
    </xf>
    <xf numFmtId="0" fontId="2" fillId="4" borderId="0" xfId="0" applyFont="1" applyFill="1" applyBorder="1" applyAlignment="1" applyProtection="1">
      <alignment horizontal="right"/>
      <protection hidden="1"/>
    </xf>
    <xf numFmtId="0" fontId="2" fillId="4" borderId="6" xfId="0" applyFont="1" applyFill="1" applyBorder="1" applyAlignment="1" applyProtection="1">
      <alignment horizontal="right"/>
      <protection hidden="1"/>
    </xf>
    <xf numFmtId="0" fontId="2" fillId="5" borderId="0" xfId="0" applyFont="1" applyFill="1" applyAlignment="1" applyProtection="1">
      <alignment horizontal="right"/>
      <protection hidden="1"/>
    </xf>
    <xf numFmtId="0" fontId="2" fillId="4" borderId="7" xfId="0" applyFont="1" applyFill="1" applyBorder="1" applyAlignment="1" applyProtection="1">
      <protection hidden="1"/>
    </xf>
    <xf numFmtId="0" fontId="2" fillId="4" borderId="8" xfId="0" applyFont="1" applyFill="1" applyBorder="1" applyAlignment="1" applyProtection="1">
      <alignment horizontal="right"/>
      <protection hidden="1"/>
    </xf>
    <xf numFmtId="0" fontId="2" fillId="4" borderId="9" xfId="0" applyFont="1" applyFill="1" applyBorder="1" applyAlignment="1" applyProtection="1">
      <alignment horizontal="right"/>
      <protection hidden="1"/>
    </xf>
    <xf numFmtId="0" fontId="2" fillId="3" borderId="5" xfId="0" applyFont="1" applyFill="1" applyBorder="1" applyProtection="1">
      <protection hidden="1"/>
    </xf>
    <xf numFmtId="9" fontId="2" fillId="3" borderId="6" xfId="0" applyNumberFormat="1" applyFont="1" applyFill="1" applyBorder="1" applyProtection="1">
      <protection hidden="1"/>
    </xf>
    <xf numFmtId="1" fontId="2" fillId="5" borderId="0" xfId="0" applyNumberFormat="1" applyFont="1" applyFill="1" applyProtection="1">
      <protection hidden="1"/>
    </xf>
    <xf numFmtId="0" fontId="2" fillId="4" borderId="10" xfId="0" applyFont="1" applyFill="1" applyBorder="1" applyProtection="1">
      <protection hidden="1"/>
    </xf>
    <xf numFmtId="9" fontId="2" fillId="4" borderId="12" xfId="0" applyNumberFormat="1" applyFont="1" applyFill="1" applyBorder="1" applyProtection="1">
      <protection hidden="1"/>
    </xf>
    <xf numFmtId="1" fontId="2" fillId="5" borderId="0" xfId="0" applyNumberFormat="1" applyFont="1" applyFill="1" applyAlignment="1" applyProtection="1">
      <alignment horizontal="right"/>
      <protection hidden="1"/>
    </xf>
    <xf numFmtId="0" fontId="2" fillId="4" borderId="2" xfId="0" applyFont="1" applyFill="1" applyBorder="1" applyProtection="1">
      <protection hidden="1"/>
    </xf>
    <xf numFmtId="9" fontId="2" fillId="4" borderId="4" xfId="0" applyNumberFormat="1" applyFont="1" applyFill="1" applyBorder="1" applyProtection="1">
      <protection hidden="1"/>
    </xf>
    <xf numFmtId="0" fontId="2" fillId="2" borderId="10" xfId="0" applyFont="1" applyFill="1" applyBorder="1" applyProtection="1">
      <protection hidden="1"/>
    </xf>
    <xf numFmtId="9" fontId="2" fillId="2" borderId="12" xfId="0" applyNumberFormat="1" applyFont="1" applyFill="1" applyBorder="1" applyProtection="1">
      <protection hidden="1"/>
    </xf>
    <xf numFmtId="0" fontId="2" fillId="4" borderId="5" xfId="0" applyFont="1" applyFill="1" applyBorder="1" applyProtection="1">
      <protection hidden="1"/>
    </xf>
    <xf numFmtId="9" fontId="2" fillId="4" borderId="6" xfId="0" applyNumberFormat="1" applyFont="1" applyFill="1" applyBorder="1" applyProtection="1">
      <protection hidden="1"/>
    </xf>
    <xf numFmtId="0" fontId="1" fillId="5" borderId="0" xfId="0" applyFont="1" applyFill="1" applyProtection="1">
      <protection hidden="1"/>
    </xf>
    <xf numFmtId="0" fontId="2" fillId="3" borderId="1" xfId="0" applyFont="1" applyFill="1" applyBorder="1" applyProtection="1">
      <protection hidden="1"/>
    </xf>
    <xf numFmtId="3" fontId="2" fillId="3" borderId="1" xfId="0" applyNumberFormat="1" applyFont="1" applyFill="1" applyBorder="1" applyProtection="1">
      <protection hidden="1"/>
    </xf>
    <xf numFmtId="0" fontId="2" fillId="4" borderId="3" xfId="0" applyFont="1" applyFill="1" applyBorder="1" applyAlignment="1" applyProtection="1">
      <alignment horizontal="center"/>
      <protection hidden="1"/>
    </xf>
    <xf numFmtId="0" fontId="2" fillId="4" borderId="4" xfId="0" applyFont="1" applyFill="1" applyBorder="1" applyAlignment="1" applyProtection="1">
      <alignment horizontal="center"/>
      <protection hidden="1"/>
    </xf>
    <xf numFmtId="0" fontId="2" fillId="4" borderId="8" xfId="0" applyFont="1" applyFill="1" applyBorder="1" applyAlignment="1" applyProtection="1">
      <alignment horizontal="center"/>
      <protection hidden="1"/>
    </xf>
    <xf numFmtId="0" fontId="2" fillId="4" borderId="9" xfId="0" applyFont="1" applyFill="1" applyBorder="1" applyAlignment="1" applyProtection="1">
      <alignment horizontal="center"/>
      <protection hidden="1"/>
    </xf>
    <xf numFmtId="0" fontId="2" fillId="3" borderId="13" xfId="0" applyFont="1" applyFill="1" applyBorder="1" applyProtection="1">
      <protection hidden="1"/>
    </xf>
    <xf numFmtId="9" fontId="2" fillId="4" borderId="1" xfId="0" applyNumberFormat="1" applyFont="1" applyFill="1" applyBorder="1" applyProtection="1">
      <protection hidden="1"/>
    </xf>
    <xf numFmtId="9" fontId="2" fillId="4" borderId="11" xfId="0" applyNumberFormat="1" applyFont="1" applyFill="1" applyBorder="1" applyProtection="1">
      <protection hidden="1"/>
    </xf>
    <xf numFmtId="9" fontId="2" fillId="4" borderId="1" xfId="0" applyNumberFormat="1" applyFont="1" applyFill="1" applyBorder="1" applyAlignment="1" applyProtection="1">
      <alignment horizontal="right"/>
      <protection hidden="1"/>
    </xf>
    <xf numFmtId="0" fontId="2" fillId="3" borderId="1" xfId="0" applyFont="1" applyFill="1" applyBorder="1" applyAlignment="1" applyProtection="1">
      <alignment horizontal="left" wrapText="1"/>
      <protection hidden="1"/>
    </xf>
    <xf numFmtId="9" fontId="2" fillId="4" borderId="1" xfId="0" applyNumberFormat="1" applyFont="1" applyFill="1" applyBorder="1" applyAlignment="1" applyProtection="1">
      <protection hidden="1"/>
    </xf>
    <xf numFmtId="9" fontId="2" fillId="3" borderId="1" xfId="0" applyNumberFormat="1" applyFont="1" applyFill="1" applyBorder="1" applyAlignment="1" applyProtection="1">
      <protection hidden="1"/>
    </xf>
    <xf numFmtId="9" fontId="2" fillId="3" borderId="1" xfId="0" applyNumberFormat="1" applyFont="1" applyFill="1" applyBorder="1" applyAlignment="1" applyProtection="1">
      <alignment wrapText="1"/>
      <protection hidden="1"/>
    </xf>
    <xf numFmtId="0" fontId="2" fillId="0" borderId="0" xfId="0" applyFont="1" applyProtection="1">
      <protection locked="0" hidden="1"/>
    </xf>
    <xf numFmtId="0" fontId="2" fillId="0" borderId="0" xfId="0" applyFont="1" applyFill="1" applyProtection="1">
      <protection locked="0" hidden="1"/>
    </xf>
    <xf numFmtId="3" fontId="2" fillId="0" borderId="13" xfId="0" applyNumberFormat="1" applyFont="1" applyBorder="1" applyProtection="1">
      <protection locked="0" hidden="1"/>
    </xf>
    <xf numFmtId="3" fontId="2" fillId="0" borderId="1" xfId="0" applyNumberFormat="1" applyFont="1" applyBorder="1" applyProtection="1">
      <protection locked="0" hidden="1"/>
    </xf>
    <xf numFmtId="3" fontId="2" fillId="4" borderId="1" xfId="0" applyNumberFormat="1" applyFont="1" applyFill="1" applyBorder="1" applyProtection="1">
      <protection locked="0" hidden="1"/>
    </xf>
    <xf numFmtId="3" fontId="2" fillId="0" borderId="14" xfId="0" applyNumberFormat="1" applyFont="1" applyBorder="1" applyProtection="1">
      <protection locked="0" hidden="1"/>
    </xf>
    <xf numFmtId="3" fontId="2" fillId="4" borderId="14" xfId="0" applyNumberFormat="1" applyFont="1" applyFill="1" applyBorder="1" applyProtection="1">
      <protection locked="0" hidden="1"/>
    </xf>
    <xf numFmtId="3" fontId="2" fillId="2" borderId="1" xfId="0" applyNumberFormat="1" applyFont="1" applyFill="1" applyBorder="1" applyProtection="1">
      <protection locked="0" hidden="1"/>
    </xf>
    <xf numFmtId="3" fontId="2" fillId="4" borderId="15" xfId="0" applyNumberFormat="1" applyFont="1" applyFill="1" applyBorder="1" applyProtection="1">
      <protection locked="0" hidden="1"/>
    </xf>
    <xf numFmtId="3" fontId="2" fillId="0" borderId="1" xfId="0" applyNumberFormat="1" applyFont="1" applyFill="1" applyBorder="1" applyProtection="1">
      <protection locked="0" hidden="1"/>
    </xf>
    <xf numFmtId="9" fontId="2" fillId="0" borderId="13" xfId="0" applyNumberFormat="1" applyFont="1" applyFill="1" applyBorder="1" applyProtection="1">
      <protection locked="0" hidden="1"/>
    </xf>
    <xf numFmtId="9" fontId="2" fillId="0" borderId="1" xfId="0" applyNumberFormat="1" applyFont="1" applyFill="1" applyBorder="1" applyProtection="1">
      <protection locked="0" hidden="1"/>
    </xf>
    <xf numFmtId="3" fontId="2" fillId="0" borderId="1" xfId="0" applyNumberFormat="1" applyFont="1" applyFill="1" applyBorder="1" applyAlignment="1" applyProtection="1">
      <protection locked="0" hidden="1"/>
    </xf>
    <xf numFmtId="0" fontId="2" fillId="5" borderId="0" xfId="0" applyFont="1" applyFill="1" applyProtection="1">
      <protection locked="0" hidden="1"/>
    </xf>
    <xf numFmtId="0" fontId="4" fillId="5" borderId="0" xfId="0" applyFont="1" applyFill="1" applyProtection="1">
      <protection hidden="1"/>
    </xf>
    <xf numFmtId="0" fontId="5" fillId="5" borderId="0" xfId="0" applyFont="1" applyFill="1" applyProtection="1">
      <protection hidden="1"/>
    </xf>
    <xf numFmtId="0" fontId="2" fillId="5" borderId="0" xfId="0" applyFont="1" applyFill="1" applyBorder="1" applyProtection="1">
      <protection hidden="1"/>
    </xf>
    <xf numFmtId="3" fontId="2" fillId="5" borderId="0" xfId="0" applyNumberFormat="1" applyFont="1" applyFill="1" applyProtection="1">
      <protection locked="0" hidden="1"/>
    </xf>
    <xf numFmtId="9" fontId="2" fillId="5" borderId="0" xfId="0" applyNumberFormat="1" applyFont="1" applyFill="1" applyProtection="1">
      <protection hidden="1"/>
    </xf>
    <xf numFmtId="3" fontId="2" fillId="5" borderId="0" xfId="0" applyNumberFormat="1" applyFont="1" applyFill="1" applyProtection="1">
      <protection hidden="1"/>
    </xf>
    <xf numFmtId="9" fontId="2" fillId="5" borderId="0" xfId="0" applyNumberFormat="1" applyFont="1" applyFill="1" applyBorder="1" applyProtection="1">
      <protection hidden="1"/>
    </xf>
    <xf numFmtId="0" fontId="1" fillId="5" borderId="0" xfId="0" applyFont="1" applyFill="1" applyBorder="1" applyProtection="1">
      <protection hidden="1"/>
    </xf>
    <xf numFmtId="9" fontId="2" fillId="5" borderId="0" xfId="0" applyNumberFormat="1" applyFont="1" applyFill="1" applyBorder="1" applyAlignment="1" applyProtection="1">
      <alignment wrapText="1"/>
      <protection hidden="1"/>
    </xf>
    <xf numFmtId="9" fontId="2" fillId="5" borderId="0" xfId="0" applyNumberFormat="1" applyFont="1" applyFill="1" applyBorder="1" applyAlignment="1" applyProtection="1">
      <protection hidden="1"/>
    </xf>
    <xf numFmtId="0" fontId="2" fillId="2" borderId="7" xfId="0" applyFont="1" applyFill="1" applyBorder="1" applyAlignment="1" applyProtection="1">
      <alignment horizontal="left" wrapText="1"/>
      <protection hidden="1"/>
    </xf>
    <xf numFmtId="0" fontId="2" fillId="2" borderId="8" xfId="0" applyFont="1" applyFill="1" applyBorder="1" applyAlignment="1" applyProtection="1">
      <alignment horizontal="left" wrapText="1"/>
      <protection hidden="1"/>
    </xf>
    <xf numFmtId="0" fontId="2" fillId="4" borderId="14" xfId="0" applyFont="1" applyFill="1" applyBorder="1" applyAlignment="1" applyProtection="1">
      <alignment horizontal="center" vertical="top" wrapText="1"/>
      <protection hidden="1"/>
    </xf>
    <xf numFmtId="0" fontId="2" fillId="4" borderId="13" xfId="0" applyFont="1" applyFill="1" applyBorder="1" applyAlignment="1" applyProtection="1">
      <alignment horizontal="center" vertical="top" wrapText="1"/>
      <protection hidden="1"/>
    </xf>
    <xf numFmtId="0" fontId="2" fillId="4" borderId="2" xfId="0" applyFont="1" applyFill="1" applyBorder="1" applyAlignment="1" applyProtection="1">
      <alignment horizontal="center" wrapText="1"/>
      <protection hidden="1"/>
    </xf>
    <xf numFmtId="0" fontId="2" fillId="4" borderId="4" xfId="0" applyFont="1" applyFill="1" applyBorder="1" applyAlignment="1" applyProtection="1">
      <alignment horizontal="center" wrapText="1"/>
      <protection hidden="1"/>
    </xf>
    <xf numFmtId="0" fontId="2" fillId="4" borderId="5" xfId="0" applyFont="1" applyFill="1" applyBorder="1" applyAlignment="1" applyProtection="1">
      <alignment horizontal="center" wrapText="1"/>
      <protection hidden="1"/>
    </xf>
    <xf numFmtId="0" fontId="2" fillId="4" borderId="6" xfId="0" applyFont="1" applyFill="1" applyBorder="1" applyAlignment="1" applyProtection="1">
      <alignment horizontal="center" wrapText="1"/>
      <protection hidden="1"/>
    </xf>
    <xf numFmtId="0" fontId="2" fillId="4" borderId="7" xfId="0" applyFont="1" applyFill="1" applyBorder="1" applyAlignment="1" applyProtection="1">
      <alignment horizontal="center"/>
      <protection hidden="1"/>
    </xf>
    <xf numFmtId="0" fontId="2" fillId="4" borderId="9" xfId="0" applyFont="1" applyFill="1" applyBorder="1" applyAlignment="1" applyProtection="1">
      <alignment horizontal="center"/>
      <protection hidden="1"/>
    </xf>
    <xf numFmtId="3" fontId="2" fillId="3" borderId="5" xfId="0" applyNumberFormat="1" applyFont="1" applyFill="1" applyBorder="1" applyAlignment="1" applyProtection="1">
      <alignment horizontal="center"/>
      <protection hidden="1"/>
    </xf>
    <xf numFmtId="3" fontId="2" fillId="3" borderId="6" xfId="0" applyNumberFormat="1" applyFont="1" applyFill="1" applyBorder="1" applyAlignment="1" applyProtection="1">
      <alignment horizontal="center"/>
      <protection hidden="1"/>
    </xf>
    <xf numFmtId="3" fontId="2" fillId="4" borderId="10" xfId="0" applyNumberFormat="1" applyFont="1" applyFill="1" applyBorder="1" applyAlignment="1" applyProtection="1">
      <alignment horizontal="center"/>
      <protection hidden="1"/>
    </xf>
    <xf numFmtId="3" fontId="2" fillId="4" borderId="12" xfId="0" applyNumberFormat="1" applyFont="1" applyFill="1" applyBorder="1" applyAlignment="1" applyProtection="1">
      <alignment horizontal="center"/>
      <protection hidden="1"/>
    </xf>
    <xf numFmtId="3" fontId="2" fillId="2" borderId="10" xfId="0" applyNumberFormat="1" applyFont="1" applyFill="1" applyBorder="1" applyAlignment="1" applyProtection="1">
      <alignment horizontal="center"/>
      <protection hidden="1"/>
    </xf>
    <xf numFmtId="3" fontId="2" fillId="2" borderId="12" xfId="0" applyNumberFormat="1" applyFont="1" applyFill="1" applyBorder="1" applyAlignment="1" applyProtection="1">
      <alignment horizontal="center"/>
      <protection hidden="1"/>
    </xf>
    <xf numFmtId="3" fontId="2" fillId="4" borderId="2" xfId="0" applyNumberFormat="1" applyFont="1" applyFill="1" applyBorder="1" applyAlignment="1" applyProtection="1">
      <alignment horizontal="center"/>
      <protection hidden="1"/>
    </xf>
    <xf numFmtId="3" fontId="2" fillId="4" borderId="4" xfId="0" applyNumberFormat="1" applyFont="1" applyFill="1" applyBorder="1" applyAlignment="1" applyProtection="1">
      <alignment horizontal="center"/>
      <protection hidden="1"/>
    </xf>
    <xf numFmtId="3" fontId="2" fillId="4" borderId="5" xfId="0" applyNumberFormat="1" applyFont="1" applyFill="1" applyBorder="1" applyAlignment="1" applyProtection="1">
      <alignment horizontal="center"/>
      <protection hidden="1"/>
    </xf>
    <xf numFmtId="3" fontId="2" fillId="4" borderId="6" xfId="0" applyNumberFormat="1" applyFont="1" applyFill="1" applyBorder="1" applyAlignment="1" applyProtection="1">
      <alignment horizontal="center"/>
      <protection hidden="1"/>
    </xf>
    <xf numFmtId="3" fontId="1" fillId="4" borderId="10" xfId="0" applyNumberFormat="1" applyFont="1" applyFill="1" applyBorder="1" applyAlignment="1" applyProtection="1">
      <alignment horizontal="center"/>
      <protection hidden="1"/>
    </xf>
    <xf numFmtId="3" fontId="1" fillId="4" borderId="12" xfId="0" applyNumberFormat="1" applyFont="1" applyFill="1" applyBorder="1" applyAlignment="1" applyProtection="1">
      <alignment horizontal="center"/>
      <protection hidden="1"/>
    </xf>
    <xf numFmtId="0" fontId="1" fillId="4" borderId="1" xfId="0" applyFont="1" applyFill="1" applyBorder="1" applyAlignment="1" applyProtection="1">
      <alignment horizontal="center"/>
      <protection hidden="1"/>
    </xf>
    <xf numFmtId="0" fontId="2" fillId="4" borderId="1" xfId="0" applyFont="1" applyFill="1" applyBorder="1" applyAlignment="1" applyProtection="1">
      <alignment horizontal="left"/>
      <protection hidden="1"/>
    </xf>
    <xf numFmtId="0" fontId="2" fillId="0" borderId="0" xfId="0" applyFont="1" applyFill="1" applyBorder="1" applyProtection="1">
      <protection locked="0" hidden="1"/>
    </xf>
    <xf numFmtId="0" fontId="2" fillId="5" borderId="16" xfId="0" applyFont="1" applyFill="1" applyBorder="1" applyAlignment="1" applyProtection="1">
      <alignment horizontal="left" vertical="top" wrapText="1"/>
      <protection hidden="1"/>
    </xf>
    <xf numFmtId="0" fontId="4" fillId="0" borderId="0" xfId="0" applyFont="1" applyFill="1" applyBorder="1" applyProtection="1">
      <protection hidden="1"/>
    </xf>
    <xf numFmtId="0" fontId="2" fillId="0" borderId="0" xfId="0" applyFont="1" applyFill="1" applyBorder="1" applyProtection="1">
      <protection hidden="1"/>
    </xf>
    <xf numFmtId="0" fontId="2" fillId="0" borderId="0" xfId="0" applyFont="1" applyFill="1" applyBorder="1" applyAlignment="1" applyProtection="1">
      <alignment horizontal="right"/>
      <protection hidden="1"/>
    </xf>
    <xf numFmtId="1" fontId="2" fillId="0" borderId="0" xfId="0" applyNumberFormat="1" applyFont="1" applyFill="1" applyBorder="1" applyProtection="1">
      <protection hidden="1"/>
    </xf>
    <xf numFmtId="0" fontId="2" fillId="5" borderId="0" xfId="0" applyFont="1" applyFill="1" applyBorder="1" applyAlignment="1" applyProtection="1">
      <alignment vertical="top" wrapText="1"/>
      <protection hidden="1"/>
    </xf>
    <xf numFmtId="0" fontId="2" fillId="5" borderId="17" xfId="0" applyFont="1" applyFill="1" applyBorder="1" applyAlignment="1" applyProtection="1">
      <alignment horizontal="left" vertical="top" wrapText="1"/>
      <protection hidden="1"/>
    </xf>
    <xf numFmtId="0" fontId="2" fillId="5" borderId="18" xfId="0" applyFont="1" applyFill="1" applyBorder="1" applyAlignment="1" applyProtection="1">
      <alignment horizontal="left" vertical="top" wrapText="1"/>
      <protection hidden="1"/>
    </xf>
    <xf numFmtId="0" fontId="2" fillId="5" borderId="19" xfId="0" applyFont="1" applyFill="1" applyBorder="1" applyAlignment="1" applyProtection="1">
      <alignment horizontal="left" vertical="top" wrapText="1"/>
      <protection hidden="1"/>
    </xf>
    <xf numFmtId="0" fontId="2" fillId="5" borderId="0" xfId="0" applyFont="1" applyFill="1" applyBorder="1" applyAlignment="1" applyProtection="1">
      <alignment horizontal="left" vertical="top" wrapText="1"/>
      <protection hidden="1"/>
    </xf>
    <xf numFmtId="0" fontId="2" fillId="5" borderId="20" xfId="0" applyFont="1" applyFill="1" applyBorder="1" applyAlignment="1" applyProtection="1">
      <alignment horizontal="left" vertical="top" wrapText="1"/>
      <protection hidden="1"/>
    </xf>
    <xf numFmtId="0" fontId="2" fillId="5" borderId="21" xfId="0" applyFont="1" applyFill="1" applyBorder="1" applyAlignment="1" applyProtection="1">
      <alignment horizontal="left" vertical="top" wrapText="1"/>
      <protection hidden="1"/>
    </xf>
    <xf numFmtId="0" fontId="2" fillId="5" borderId="22" xfId="0" applyFont="1" applyFill="1" applyBorder="1" applyAlignment="1" applyProtection="1">
      <alignment horizontal="left" vertical="top" wrapText="1"/>
      <protection hidden="1"/>
    </xf>
    <xf numFmtId="0" fontId="2" fillId="5" borderId="23" xfId="0" applyFont="1" applyFill="1" applyBorder="1" applyAlignment="1" applyProtection="1">
      <alignment horizontal="left" vertical="top" wrapText="1"/>
      <protection hidden="1"/>
    </xf>
    <xf numFmtId="0" fontId="1" fillId="0" borderId="0" xfId="0" applyFont="1" applyProtection="1">
      <protection locked="0" hidden="1"/>
    </xf>
    <xf numFmtId="0" fontId="2" fillId="2" borderId="9" xfId="0" applyFont="1" applyFill="1" applyBorder="1" applyAlignment="1" applyProtection="1">
      <alignment horizontal="center" wrapText="1"/>
      <protection hidden="1"/>
    </xf>
    <xf numFmtId="0" fontId="2" fillId="4" borderId="2" xfId="0" applyFont="1" applyFill="1" applyBorder="1" applyAlignment="1" applyProtection="1">
      <alignment horizontal="left" wrapText="1"/>
      <protection hidden="1"/>
    </xf>
    <xf numFmtId="0" fontId="2" fillId="4" borderId="3" xfId="0" applyFont="1" applyFill="1" applyBorder="1" applyAlignment="1" applyProtection="1">
      <alignment horizontal="left" wrapText="1"/>
      <protection hidden="1"/>
    </xf>
    <xf numFmtId="0" fontId="2" fillId="4" borderId="4" xfId="0" applyFont="1" applyFill="1" applyBorder="1" applyAlignment="1" applyProtection="1">
      <alignment horizontal="left" wrapText="1"/>
      <protection hidden="1"/>
    </xf>
    <xf numFmtId="0" fontId="2" fillId="4" borderId="7" xfId="0" applyFont="1" applyFill="1" applyBorder="1" applyAlignment="1" applyProtection="1">
      <alignment horizontal="left" wrapText="1"/>
      <protection hidden="1"/>
    </xf>
    <xf numFmtId="0" fontId="2" fillId="4" borderId="8" xfId="0" applyFont="1" applyFill="1" applyBorder="1" applyAlignment="1" applyProtection="1">
      <alignment horizontal="left" wrapText="1"/>
      <protection hidden="1"/>
    </xf>
    <xf numFmtId="0" fontId="2" fillId="4" borderId="9" xfId="0" applyFont="1" applyFill="1" applyBorder="1" applyAlignment="1" applyProtection="1">
      <alignment horizontal="left" wrapText="1"/>
      <protection hidden="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11</xdr:col>
      <xdr:colOff>424295</xdr:colOff>
      <xdr:row>0</xdr:row>
      <xdr:rowOff>32328</xdr:rowOff>
    </xdr:from>
    <xdr:to>
      <xdr:col>12</xdr:col>
      <xdr:colOff>579382</xdr:colOff>
      <xdr:row>2</xdr:row>
      <xdr:rowOff>114300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33195" y="32328"/>
          <a:ext cx="726587" cy="361372"/>
        </a:xfrm>
        <a:prstGeom prst="rect">
          <a:avLst/>
        </a:prstGeom>
      </xdr:spPr>
    </xdr:pic>
    <xdr:clientData/>
  </xdr:twoCellAnchor>
  <xdr:twoCellAnchor editAs="oneCell">
    <xdr:from>
      <xdr:col>0</xdr:col>
      <xdr:colOff>38100</xdr:colOff>
      <xdr:row>33</xdr:row>
      <xdr:rowOff>127000</xdr:rowOff>
    </xdr:from>
    <xdr:to>
      <xdr:col>0</xdr:col>
      <xdr:colOff>1244600</xdr:colOff>
      <xdr:row>35</xdr:row>
      <xdr:rowOff>163657</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5829300"/>
          <a:ext cx="1206500" cy="392257"/>
        </a:xfrm>
        <a:prstGeom prst="rect">
          <a:avLst/>
        </a:prstGeom>
      </xdr:spPr>
    </xdr:pic>
    <xdr:clientData/>
  </xdr:twoCellAnchor>
  <xdr:twoCellAnchor editAs="oneCell">
    <xdr:from>
      <xdr:col>11</xdr:col>
      <xdr:colOff>424295</xdr:colOff>
      <xdr:row>36</xdr:row>
      <xdr:rowOff>32328</xdr:rowOff>
    </xdr:from>
    <xdr:to>
      <xdr:col>12</xdr:col>
      <xdr:colOff>579382</xdr:colOff>
      <xdr:row>38</xdr:row>
      <xdr:rowOff>38100</xdr:rowOff>
    </xdr:to>
    <xdr:pic>
      <xdr:nvPicPr>
        <xdr:cNvPr id="5" name="Grafik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133195" y="6268028"/>
          <a:ext cx="726587" cy="361372"/>
        </a:xfrm>
        <a:prstGeom prst="rect">
          <a:avLst/>
        </a:prstGeom>
      </xdr:spPr>
    </xdr:pic>
    <xdr:clientData/>
  </xdr:twoCellAnchor>
  <xdr:twoCellAnchor editAs="oneCell">
    <xdr:from>
      <xdr:col>0</xdr:col>
      <xdr:colOff>25400</xdr:colOff>
      <xdr:row>73</xdr:row>
      <xdr:rowOff>12700</xdr:rowOff>
    </xdr:from>
    <xdr:to>
      <xdr:col>0</xdr:col>
      <xdr:colOff>1231900</xdr:colOff>
      <xdr:row>75</xdr:row>
      <xdr:rowOff>125557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00" y="12077700"/>
          <a:ext cx="1206500" cy="3922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198120</xdr:colOff>
      <xdr:row>0</xdr:row>
      <xdr:rowOff>15240</xdr:rowOff>
    </xdr:from>
    <xdr:to>
      <xdr:col>16</xdr:col>
      <xdr:colOff>457347</xdr:colOff>
      <xdr:row>2</xdr:row>
      <xdr:rowOff>92132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53500" y="15240"/>
          <a:ext cx="724047" cy="366452"/>
        </a:xfrm>
        <a:prstGeom prst="rect">
          <a:avLst/>
        </a:prstGeom>
      </xdr:spPr>
    </xdr:pic>
    <xdr:clientData/>
  </xdr:twoCellAnchor>
  <xdr:twoCellAnchor editAs="oneCell">
    <xdr:from>
      <xdr:col>0</xdr:col>
      <xdr:colOff>38100</xdr:colOff>
      <xdr:row>32</xdr:row>
      <xdr:rowOff>0</xdr:rowOff>
    </xdr:from>
    <xdr:to>
      <xdr:col>0</xdr:col>
      <xdr:colOff>1244600</xdr:colOff>
      <xdr:row>34</xdr:row>
      <xdr:rowOff>112857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6007100"/>
          <a:ext cx="1206500" cy="392257"/>
        </a:xfrm>
        <a:prstGeom prst="rect">
          <a:avLst/>
        </a:prstGeom>
      </xdr:spPr>
    </xdr:pic>
    <xdr:clientData/>
  </xdr:twoCellAnchor>
  <xdr:twoCellAnchor>
    <xdr:from>
      <xdr:col>14</xdr:col>
      <xdr:colOff>177802</xdr:colOff>
      <xdr:row>1</xdr:row>
      <xdr:rowOff>8743</xdr:rowOff>
    </xdr:from>
    <xdr:to>
      <xdr:col>15</xdr:col>
      <xdr:colOff>165102</xdr:colOff>
      <xdr:row>3</xdr:row>
      <xdr:rowOff>97643</xdr:rowOff>
    </xdr:to>
    <xdr:sp macro="" textlink="">
      <xdr:nvSpPr>
        <xdr:cNvPr id="4" name="Pfeil nach rechts 3"/>
        <xdr:cNvSpPr/>
      </xdr:nvSpPr>
      <xdr:spPr>
        <a:xfrm rot="2530730">
          <a:off x="8305802" y="148443"/>
          <a:ext cx="584200" cy="368300"/>
        </a:xfrm>
        <a:prstGeom prst="rightArrow">
          <a:avLst>
            <a:gd name="adj1" fmla="val 43103"/>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327660</xdr:colOff>
      <xdr:row>1</xdr:row>
      <xdr:rowOff>5919</xdr:rowOff>
    </xdr:from>
    <xdr:to>
      <xdr:col>3</xdr:col>
      <xdr:colOff>434340</xdr:colOff>
      <xdr:row>3</xdr:row>
      <xdr:rowOff>94819</xdr:rowOff>
    </xdr:to>
    <xdr:sp macro="" textlink="">
      <xdr:nvSpPr>
        <xdr:cNvPr id="6" name="Pfeil nach rechts 5"/>
        <xdr:cNvSpPr/>
      </xdr:nvSpPr>
      <xdr:spPr>
        <a:xfrm rot="8368771">
          <a:off x="2453640" y="150699"/>
          <a:ext cx="586740" cy="378460"/>
        </a:xfrm>
        <a:prstGeom prst="rightArrow">
          <a:avLst>
            <a:gd name="adj1" fmla="val 43103"/>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101602</xdr:colOff>
      <xdr:row>25</xdr:row>
      <xdr:rowOff>46843</xdr:rowOff>
    </xdr:from>
    <xdr:to>
      <xdr:col>2</xdr:col>
      <xdr:colOff>241302</xdr:colOff>
      <xdr:row>27</xdr:row>
      <xdr:rowOff>110343</xdr:rowOff>
    </xdr:to>
    <xdr:sp macro="" textlink="">
      <xdr:nvSpPr>
        <xdr:cNvPr id="7" name="Pfeil nach rechts 6"/>
        <xdr:cNvSpPr/>
      </xdr:nvSpPr>
      <xdr:spPr>
        <a:xfrm>
          <a:off x="1778002" y="4568043"/>
          <a:ext cx="584200" cy="368300"/>
        </a:xfrm>
        <a:prstGeom prst="rightArrow">
          <a:avLst>
            <a:gd name="adj1" fmla="val 43103"/>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114302</xdr:colOff>
      <xdr:row>29</xdr:row>
      <xdr:rowOff>135743</xdr:rowOff>
    </xdr:from>
    <xdr:to>
      <xdr:col>2</xdr:col>
      <xdr:colOff>254002</xdr:colOff>
      <xdr:row>31</xdr:row>
      <xdr:rowOff>59543</xdr:rowOff>
    </xdr:to>
    <xdr:sp macro="" textlink="">
      <xdr:nvSpPr>
        <xdr:cNvPr id="8" name="Pfeil nach rechts 7"/>
        <xdr:cNvSpPr/>
      </xdr:nvSpPr>
      <xdr:spPr>
        <a:xfrm>
          <a:off x="1790702" y="5558643"/>
          <a:ext cx="584200" cy="368300"/>
        </a:xfrm>
        <a:prstGeom prst="rightArrow">
          <a:avLst>
            <a:gd name="adj1" fmla="val 43103"/>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W90"/>
  <sheetViews>
    <sheetView tabSelected="1" zoomScale="110" zoomScaleNormal="110" workbookViewId="0">
      <selection activeCell="N7" sqref="N7"/>
    </sheetView>
  </sheetViews>
  <sheetFormatPr baseColWidth="10" defaultRowHeight="11.4" x14ac:dyDescent="0.2"/>
  <cols>
    <col min="1" max="1" width="37.6640625" style="60" customWidth="1"/>
    <col min="2" max="2" width="7.77734375" style="60" customWidth="1"/>
    <col min="3" max="3" width="8.109375" style="60" customWidth="1"/>
    <col min="4" max="9" width="7" style="60" customWidth="1"/>
    <col min="10" max="12" width="8.33203125" style="60" customWidth="1"/>
    <col min="13" max="13" width="9" style="60" customWidth="1"/>
    <col min="14" max="14" width="13.33203125" style="60" customWidth="1"/>
    <col min="15" max="16384" width="11.5546875" style="60"/>
  </cols>
  <sheetData>
    <row r="1" spans="1:23" x14ac:dyDescent="0.2">
      <c r="A1" s="73"/>
      <c r="B1" s="73"/>
      <c r="C1" s="73"/>
      <c r="D1" s="73"/>
      <c r="E1" s="73"/>
      <c r="F1" s="73"/>
      <c r="G1" s="73"/>
      <c r="H1" s="73"/>
      <c r="I1" s="73"/>
      <c r="J1" s="73"/>
      <c r="K1" s="73"/>
      <c r="L1" s="73"/>
      <c r="M1" s="73"/>
    </row>
    <row r="2" spans="1:23" x14ac:dyDescent="0.2">
      <c r="A2" s="73"/>
      <c r="B2" s="73"/>
      <c r="C2" s="73"/>
      <c r="D2" s="73"/>
      <c r="E2" s="73"/>
      <c r="F2" s="73"/>
      <c r="G2" s="73"/>
      <c r="H2" s="73"/>
      <c r="I2" s="73"/>
      <c r="J2" s="73"/>
      <c r="K2" s="73"/>
      <c r="L2" s="73"/>
      <c r="M2" s="73"/>
    </row>
    <row r="3" spans="1:23" ht="12" x14ac:dyDescent="0.25">
      <c r="A3" s="75" t="s">
        <v>77</v>
      </c>
      <c r="B3" s="74"/>
      <c r="C3" s="74"/>
      <c r="D3" s="74"/>
      <c r="E3" s="74"/>
      <c r="F3" s="74"/>
      <c r="G3" s="74"/>
      <c r="H3" s="74"/>
      <c r="I3" s="74"/>
      <c r="J3" s="74"/>
      <c r="K3" s="74"/>
      <c r="L3" s="74"/>
      <c r="M3" s="74"/>
      <c r="N3" s="74"/>
    </row>
    <row r="4" spans="1:23" ht="12" x14ac:dyDescent="0.25">
      <c r="A4" s="123" t="s">
        <v>78</v>
      </c>
      <c r="B4" s="74"/>
      <c r="C4" s="74"/>
      <c r="D4" s="74"/>
      <c r="E4" s="74"/>
      <c r="F4" s="74"/>
      <c r="G4" s="74"/>
      <c r="H4" s="74"/>
      <c r="I4" s="74"/>
      <c r="J4" s="74"/>
      <c r="K4" s="74"/>
      <c r="L4" s="74"/>
      <c r="M4" s="74"/>
      <c r="N4" s="110"/>
    </row>
    <row r="5" spans="1:23" x14ac:dyDescent="0.2">
      <c r="A5" s="74"/>
      <c r="B5" s="74"/>
      <c r="C5" s="74"/>
      <c r="D5" s="74"/>
      <c r="E5" s="74"/>
      <c r="F5" s="74"/>
      <c r="G5" s="74"/>
      <c r="H5" s="74"/>
      <c r="I5" s="74"/>
      <c r="J5" s="74"/>
      <c r="K5" s="74"/>
      <c r="L5" s="74"/>
      <c r="M5" s="74"/>
      <c r="N5" s="110"/>
    </row>
    <row r="6" spans="1:23" ht="12" thickBot="1" x14ac:dyDescent="0.25">
      <c r="A6" s="74"/>
      <c r="B6" s="74"/>
      <c r="C6" s="74"/>
      <c r="D6" s="74"/>
      <c r="E6" s="74"/>
      <c r="F6" s="74"/>
      <c r="G6" s="74"/>
      <c r="H6" s="74"/>
      <c r="I6" s="74"/>
      <c r="J6" s="74"/>
      <c r="K6" s="74"/>
      <c r="L6" s="74"/>
      <c r="M6" s="74"/>
      <c r="N6" s="110"/>
      <c r="O6" s="61"/>
      <c r="P6" s="61"/>
      <c r="Q6" s="61"/>
      <c r="R6" s="61"/>
      <c r="S6" s="61"/>
      <c r="T6" s="61"/>
      <c r="U6" s="61"/>
      <c r="V6" s="61"/>
      <c r="W6" s="61"/>
    </row>
    <row r="7" spans="1:23" ht="14.4" customHeight="1" x14ac:dyDescent="0.25">
      <c r="A7" s="75" t="s">
        <v>70</v>
      </c>
      <c r="B7" s="74"/>
      <c r="C7" s="74"/>
      <c r="D7" s="74"/>
      <c r="E7" s="74"/>
      <c r="F7" s="74"/>
      <c r="G7" s="74"/>
      <c r="H7" s="109" t="s">
        <v>76</v>
      </c>
      <c r="I7" s="115"/>
      <c r="J7" s="115"/>
      <c r="K7" s="115"/>
      <c r="L7" s="115"/>
      <c r="M7" s="116"/>
      <c r="N7" s="110"/>
      <c r="O7" s="61"/>
      <c r="P7" s="61"/>
      <c r="Q7" s="61"/>
      <c r="R7" s="61"/>
      <c r="S7" s="61"/>
      <c r="T7" s="61"/>
      <c r="U7" s="61"/>
      <c r="V7" s="61"/>
      <c r="W7" s="61"/>
    </row>
    <row r="8" spans="1:23" ht="14.4" customHeight="1" x14ac:dyDescent="0.2">
      <c r="A8" s="22" t="s">
        <v>66</v>
      </c>
      <c r="B8" s="23"/>
      <c r="C8" s="24"/>
      <c r="D8" s="25"/>
      <c r="E8" s="88" t="s">
        <v>35</v>
      </c>
      <c r="F8" s="89"/>
      <c r="G8" s="25"/>
      <c r="H8" s="117"/>
      <c r="I8" s="118"/>
      <c r="J8" s="118"/>
      <c r="K8" s="118"/>
      <c r="L8" s="118"/>
      <c r="M8" s="119"/>
      <c r="N8" s="111"/>
      <c r="O8" s="61"/>
      <c r="P8" s="61"/>
      <c r="Q8" s="61"/>
      <c r="R8" s="61"/>
      <c r="S8" s="61"/>
      <c r="T8" s="61"/>
      <c r="U8" s="61"/>
      <c r="V8" s="61"/>
      <c r="W8" s="61"/>
    </row>
    <row r="9" spans="1:23" ht="14.4" customHeight="1" x14ac:dyDescent="0.2">
      <c r="A9" s="26" t="s">
        <v>67</v>
      </c>
      <c r="B9" s="27"/>
      <c r="C9" s="28"/>
      <c r="D9" s="25"/>
      <c r="E9" s="90"/>
      <c r="F9" s="91"/>
      <c r="G9" s="29"/>
      <c r="H9" s="117"/>
      <c r="I9" s="118"/>
      <c r="J9" s="118"/>
      <c r="K9" s="118"/>
      <c r="L9" s="118"/>
      <c r="M9" s="119"/>
      <c r="N9" s="112"/>
      <c r="O9" s="61"/>
      <c r="P9" s="61"/>
      <c r="Q9" s="61"/>
      <c r="R9" s="61"/>
      <c r="S9" s="61"/>
      <c r="T9" s="61"/>
      <c r="U9" s="61"/>
      <c r="V9" s="61"/>
      <c r="W9" s="61"/>
    </row>
    <row r="10" spans="1:23" ht="14.4" customHeight="1" x14ac:dyDescent="0.2">
      <c r="A10" s="30"/>
      <c r="B10" s="31" t="s">
        <v>14</v>
      </c>
      <c r="C10" s="32" t="s">
        <v>30</v>
      </c>
      <c r="D10" s="25"/>
      <c r="E10" s="92" t="s">
        <v>14</v>
      </c>
      <c r="F10" s="93"/>
      <c r="G10" s="29"/>
      <c r="H10" s="117"/>
      <c r="I10" s="118"/>
      <c r="J10" s="118"/>
      <c r="K10" s="118"/>
      <c r="L10" s="118"/>
      <c r="M10" s="119"/>
      <c r="N10" s="112"/>
      <c r="O10" s="61"/>
      <c r="P10" s="61"/>
      <c r="Q10" s="61"/>
      <c r="R10" s="61"/>
      <c r="S10" s="61"/>
      <c r="T10" s="61"/>
      <c r="U10" s="61"/>
      <c r="V10" s="61"/>
      <c r="W10" s="61"/>
    </row>
    <row r="11" spans="1:23" ht="14.4" customHeight="1" x14ac:dyDescent="0.2">
      <c r="A11" s="33" t="s">
        <v>72</v>
      </c>
      <c r="B11" s="62">
        <v>400000</v>
      </c>
      <c r="C11" s="34">
        <f t="shared" ref="C11:C26" si="0">B11/$B$14</f>
        <v>0.72358900144717797</v>
      </c>
      <c r="D11" s="25"/>
      <c r="E11" s="94">
        <f t="shared" ref="E11:E26" si="1">$B11/12</f>
        <v>33333.333333333336</v>
      </c>
      <c r="F11" s="95"/>
      <c r="G11" s="29"/>
      <c r="H11" s="117"/>
      <c r="I11" s="118"/>
      <c r="J11" s="118"/>
      <c r="K11" s="118"/>
      <c r="L11" s="118"/>
      <c r="M11" s="119"/>
      <c r="N11" s="112"/>
      <c r="O11" s="61"/>
      <c r="P11" s="61"/>
      <c r="Q11" s="61"/>
      <c r="R11" s="61"/>
      <c r="S11" s="61"/>
      <c r="T11" s="61"/>
      <c r="U11" s="61"/>
      <c r="V11" s="61"/>
      <c r="W11" s="61"/>
    </row>
    <row r="12" spans="1:23" ht="14.4" customHeight="1" x14ac:dyDescent="0.2">
      <c r="A12" s="33" t="s">
        <v>15</v>
      </c>
      <c r="B12" s="63">
        <v>150000</v>
      </c>
      <c r="C12" s="34">
        <f t="shared" si="0"/>
        <v>0.27134587554269174</v>
      </c>
      <c r="D12" s="25"/>
      <c r="E12" s="94">
        <f t="shared" si="1"/>
        <v>12500</v>
      </c>
      <c r="F12" s="95"/>
      <c r="G12" s="35"/>
      <c r="H12" s="117"/>
      <c r="I12" s="118"/>
      <c r="J12" s="118"/>
      <c r="K12" s="118"/>
      <c r="L12" s="118"/>
      <c r="M12" s="119"/>
      <c r="N12" s="113"/>
      <c r="O12" s="61"/>
      <c r="P12" s="61"/>
      <c r="Q12" s="61"/>
      <c r="R12" s="61"/>
      <c r="S12" s="61"/>
      <c r="T12" s="61"/>
      <c r="U12" s="61"/>
      <c r="V12" s="61"/>
      <c r="W12" s="61"/>
    </row>
    <row r="13" spans="1:23" ht="14.4" customHeight="1" x14ac:dyDescent="0.2">
      <c r="A13" s="33" t="s">
        <v>1</v>
      </c>
      <c r="B13" s="63">
        <v>2800</v>
      </c>
      <c r="C13" s="34">
        <f t="shared" si="0"/>
        <v>5.065123010130246E-3</v>
      </c>
      <c r="D13" s="25"/>
      <c r="E13" s="94">
        <f t="shared" si="1"/>
        <v>233.33333333333334</v>
      </c>
      <c r="F13" s="95"/>
      <c r="G13" s="73"/>
      <c r="H13" s="117"/>
      <c r="I13" s="118"/>
      <c r="J13" s="118"/>
      <c r="K13" s="118"/>
      <c r="L13" s="118"/>
      <c r="M13" s="119"/>
      <c r="N13" s="108"/>
      <c r="O13" s="61"/>
      <c r="P13" s="61"/>
      <c r="Q13" s="61"/>
      <c r="R13" s="61"/>
      <c r="S13" s="61"/>
      <c r="T13" s="61"/>
      <c r="U13" s="61"/>
      <c r="V13" s="61"/>
      <c r="W13" s="61"/>
    </row>
    <row r="14" spans="1:23" ht="14.4" customHeight="1" x14ac:dyDescent="0.2">
      <c r="A14" s="36" t="s">
        <v>48</v>
      </c>
      <c r="B14" s="64">
        <f>SUM(B11:B13)</f>
        <v>552800</v>
      </c>
      <c r="C14" s="37">
        <f t="shared" si="0"/>
        <v>1</v>
      </c>
      <c r="D14" s="25"/>
      <c r="E14" s="96">
        <f t="shared" si="1"/>
        <v>46066.666666666664</v>
      </c>
      <c r="F14" s="97"/>
      <c r="G14" s="35"/>
      <c r="H14" s="117"/>
      <c r="I14" s="118"/>
      <c r="J14" s="118"/>
      <c r="K14" s="118"/>
      <c r="L14" s="118"/>
      <c r="M14" s="119"/>
      <c r="N14" s="113"/>
      <c r="O14" s="61"/>
      <c r="P14" s="61"/>
      <c r="Q14" s="61"/>
      <c r="R14" s="61"/>
      <c r="S14" s="61"/>
      <c r="T14" s="61"/>
      <c r="U14" s="61"/>
      <c r="V14" s="61"/>
      <c r="W14" s="61"/>
    </row>
    <row r="15" spans="1:23" ht="14.4" customHeight="1" x14ac:dyDescent="0.2">
      <c r="A15" s="33" t="s">
        <v>2</v>
      </c>
      <c r="B15" s="63">
        <v>5000</v>
      </c>
      <c r="C15" s="34">
        <f t="shared" si="0"/>
        <v>9.0448625180897246E-3</v>
      </c>
      <c r="D15" s="25"/>
      <c r="E15" s="94">
        <f t="shared" si="1"/>
        <v>416.66666666666669</v>
      </c>
      <c r="F15" s="95"/>
      <c r="G15" s="73"/>
      <c r="H15" s="117"/>
      <c r="I15" s="118"/>
      <c r="J15" s="118"/>
      <c r="K15" s="118"/>
      <c r="L15" s="118"/>
      <c r="M15" s="119"/>
      <c r="N15" s="108"/>
      <c r="O15" s="61"/>
      <c r="P15" s="61"/>
      <c r="Q15" s="61"/>
      <c r="R15" s="61"/>
      <c r="S15" s="61"/>
      <c r="T15" s="61"/>
      <c r="U15" s="61"/>
      <c r="V15" s="61"/>
      <c r="W15" s="61"/>
    </row>
    <row r="16" spans="1:23" ht="14.4" customHeight="1" x14ac:dyDescent="0.2">
      <c r="A16" s="33" t="s">
        <v>3</v>
      </c>
      <c r="B16" s="63"/>
      <c r="C16" s="34">
        <f t="shared" si="0"/>
        <v>0</v>
      </c>
      <c r="D16" s="25"/>
      <c r="E16" s="94">
        <f t="shared" si="1"/>
        <v>0</v>
      </c>
      <c r="F16" s="95"/>
      <c r="G16" s="38"/>
      <c r="H16" s="117"/>
      <c r="I16" s="118"/>
      <c r="J16" s="118"/>
      <c r="K16" s="118"/>
      <c r="L16" s="118"/>
      <c r="M16" s="119"/>
      <c r="N16" s="113"/>
    </row>
    <row r="17" spans="1:23" ht="14.4" customHeight="1" x14ac:dyDescent="0.2">
      <c r="A17" s="33" t="s">
        <v>4</v>
      </c>
      <c r="B17" s="63">
        <v>130000</v>
      </c>
      <c r="C17" s="34">
        <f t="shared" si="0"/>
        <v>0.23516642547033284</v>
      </c>
      <c r="D17" s="25"/>
      <c r="E17" s="94">
        <f t="shared" si="1"/>
        <v>10833.333333333334</v>
      </c>
      <c r="F17" s="95"/>
      <c r="G17" s="35"/>
      <c r="H17" s="117"/>
      <c r="I17" s="118"/>
      <c r="J17" s="118"/>
      <c r="K17" s="118"/>
      <c r="L17" s="118"/>
      <c r="M17" s="119"/>
      <c r="N17" s="113"/>
    </row>
    <row r="18" spans="1:23" ht="12" customHeight="1" x14ac:dyDescent="0.2">
      <c r="A18" s="33" t="s">
        <v>5</v>
      </c>
      <c r="B18" s="63">
        <v>14000</v>
      </c>
      <c r="C18" s="34">
        <f t="shared" si="0"/>
        <v>2.5325615050651229E-2</v>
      </c>
      <c r="D18" s="25"/>
      <c r="E18" s="94">
        <f t="shared" si="1"/>
        <v>1166.6666666666667</v>
      </c>
      <c r="F18" s="95"/>
      <c r="G18" s="35"/>
      <c r="H18" s="117"/>
      <c r="I18" s="118"/>
      <c r="J18" s="118"/>
      <c r="K18" s="118"/>
      <c r="L18" s="118"/>
      <c r="M18" s="119"/>
      <c r="N18" s="113"/>
    </row>
    <row r="19" spans="1:23" ht="14.4" customHeight="1" x14ac:dyDescent="0.2">
      <c r="A19" s="33" t="s">
        <v>55</v>
      </c>
      <c r="B19" s="63">
        <v>2000</v>
      </c>
      <c r="C19" s="34">
        <f t="shared" si="0"/>
        <v>3.6179450072358899E-3</v>
      </c>
      <c r="D19" s="25"/>
      <c r="E19" s="94">
        <f t="shared" si="1"/>
        <v>166.66666666666666</v>
      </c>
      <c r="F19" s="95"/>
      <c r="G19" s="25"/>
      <c r="H19" s="117"/>
      <c r="I19" s="118"/>
      <c r="J19" s="118"/>
      <c r="K19" s="118"/>
      <c r="L19" s="118"/>
      <c r="M19" s="119"/>
      <c r="N19" s="111"/>
    </row>
    <row r="20" spans="1:23" ht="12" customHeight="1" x14ac:dyDescent="0.2">
      <c r="A20" s="33" t="s">
        <v>7</v>
      </c>
      <c r="B20" s="63">
        <v>2500</v>
      </c>
      <c r="C20" s="34">
        <f t="shared" si="0"/>
        <v>4.5224312590448623E-3</v>
      </c>
      <c r="D20" s="25"/>
      <c r="E20" s="94">
        <f t="shared" si="1"/>
        <v>208.33333333333334</v>
      </c>
      <c r="F20" s="95"/>
      <c r="G20" s="25"/>
      <c r="H20" s="117"/>
      <c r="I20" s="118"/>
      <c r="J20" s="118"/>
      <c r="K20" s="118"/>
      <c r="L20" s="118"/>
      <c r="M20" s="119"/>
      <c r="N20" s="111"/>
    </row>
    <row r="21" spans="1:23" ht="14.4" customHeight="1" x14ac:dyDescent="0.2">
      <c r="A21" s="33" t="s">
        <v>8</v>
      </c>
      <c r="B21" s="63">
        <v>18000</v>
      </c>
      <c r="C21" s="34">
        <f t="shared" si="0"/>
        <v>3.2561505065123009E-2</v>
      </c>
      <c r="D21" s="25"/>
      <c r="E21" s="94">
        <f t="shared" si="1"/>
        <v>1500</v>
      </c>
      <c r="F21" s="95"/>
      <c r="G21" s="25"/>
      <c r="H21" s="117"/>
      <c r="I21" s="118"/>
      <c r="J21" s="118"/>
      <c r="K21" s="118"/>
      <c r="L21" s="118"/>
      <c r="M21" s="119"/>
      <c r="N21" s="111"/>
    </row>
    <row r="22" spans="1:23" ht="14.4" customHeight="1" x14ac:dyDescent="0.2">
      <c r="A22" s="33" t="s">
        <v>9</v>
      </c>
      <c r="B22" s="65">
        <v>15000</v>
      </c>
      <c r="C22" s="34">
        <f t="shared" si="0"/>
        <v>2.7134587554269174E-2</v>
      </c>
      <c r="D22" s="25"/>
      <c r="E22" s="94">
        <f t="shared" si="1"/>
        <v>1250</v>
      </c>
      <c r="F22" s="95"/>
      <c r="G22" s="25"/>
      <c r="H22" s="117"/>
      <c r="I22" s="118"/>
      <c r="J22" s="118"/>
      <c r="K22" s="118"/>
      <c r="L22" s="118"/>
      <c r="M22" s="119"/>
      <c r="N22" s="111"/>
    </row>
    <row r="23" spans="1:23" ht="14.4" customHeight="1" x14ac:dyDescent="0.2">
      <c r="A23" s="39" t="s">
        <v>49</v>
      </c>
      <c r="B23" s="66">
        <f>SUM(B15:B22)</f>
        <v>186500</v>
      </c>
      <c r="C23" s="40">
        <f t="shared" si="0"/>
        <v>0.33737337192474676</v>
      </c>
      <c r="D23" s="76"/>
      <c r="E23" s="100">
        <f t="shared" si="1"/>
        <v>15541.666666666666</v>
      </c>
      <c r="F23" s="101"/>
      <c r="G23" s="73"/>
      <c r="H23" s="117"/>
      <c r="I23" s="118"/>
      <c r="J23" s="118"/>
      <c r="K23" s="118"/>
      <c r="L23" s="118"/>
      <c r="M23" s="119"/>
      <c r="N23" s="108"/>
    </row>
    <row r="24" spans="1:23" ht="14.4" customHeight="1" x14ac:dyDescent="0.2">
      <c r="A24" s="41" t="s">
        <v>57</v>
      </c>
      <c r="B24" s="67">
        <f>B14-B23</f>
        <v>366300</v>
      </c>
      <c r="C24" s="42">
        <f t="shared" si="0"/>
        <v>0.6626266280752533</v>
      </c>
      <c r="D24" s="76"/>
      <c r="E24" s="98">
        <f t="shared" si="1"/>
        <v>30525</v>
      </c>
      <c r="F24" s="99"/>
      <c r="G24" s="38"/>
      <c r="H24" s="117"/>
      <c r="I24" s="118"/>
      <c r="J24" s="118"/>
      <c r="K24" s="118"/>
      <c r="L24" s="118"/>
      <c r="M24" s="119"/>
      <c r="N24" s="113"/>
    </row>
    <row r="25" spans="1:23" ht="14.4" customHeight="1" x14ac:dyDescent="0.2">
      <c r="A25" s="43" t="s">
        <v>10</v>
      </c>
      <c r="B25" s="68">
        <f>B22</f>
        <v>15000</v>
      </c>
      <c r="C25" s="44">
        <f t="shared" si="0"/>
        <v>2.7134587554269174E-2</v>
      </c>
      <c r="D25" s="76"/>
      <c r="E25" s="102">
        <f t="shared" si="1"/>
        <v>1250</v>
      </c>
      <c r="F25" s="103"/>
      <c r="G25" s="35"/>
      <c r="H25" s="117"/>
      <c r="I25" s="118"/>
      <c r="J25" s="118"/>
      <c r="K25" s="118"/>
      <c r="L25" s="118"/>
      <c r="M25" s="119"/>
      <c r="N25" s="113"/>
    </row>
    <row r="26" spans="1:23" ht="14.4" customHeight="1" x14ac:dyDescent="0.2">
      <c r="A26" s="41" t="s">
        <v>56</v>
      </c>
      <c r="B26" s="67">
        <f>B24+B25</f>
        <v>381300</v>
      </c>
      <c r="C26" s="42">
        <f t="shared" si="0"/>
        <v>0.68976121562952242</v>
      </c>
      <c r="D26" s="76"/>
      <c r="E26" s="98">
        <f t="shared" si="1"/>
        <v>31775</v>
      </c>
      <c r="F26" s="99"/>
      <c r="G26" s="35"/>
      <c r="H26" s="117"/>
      <c r="I26" s="118"/>
      <c r="J26" s="118"/>
      <c r="K26" s="118"/>
      <c r="L26" s="118"/>
      <c r="M26" s="119"/>
      <c r="N26" s="113"/>
    </row>
    <row r="27" spans="1:23" s="61" customFormat="1" ht="14.4" customHeight="1" x14ac:dyDescent="0.2">
      <c r="A27" s="25"/>
      <c r="B27" s="77"/>
      <c r="C27" s="78"/>
      <c r="D27" s="76"/>
      <c r="E27" s="25"/>
      <c r="F27" s="25"/>
      <c r="G27" s="35"/>
      <c r="H27" s="117"/>
      <c r="I27" s="118"/>
      <c r="J27" s="118"/>
      <c r="K27" s="118"/>
      <c r="L27" s="118"/>
      <c r="M27" s="119"/>
      <c r="N27" s="113"/>
      <c r="O27" s="60"/>
      <c r="P27" s="60"/>
      <c r="Q27" s="60"/>
      <c r="R27" s="60"/>
      <c r="S27" s="60"/>
      <c r="T27" s="60"/>
      <c r="U27" s="60"/>
      <c r="V27" s="60"/>
      <c r="W27" s="60"/>
    </row>
    <row r="28" spans="1:23" s="61" customFormat="1" ht="14.4" customHeight="1" x14ac:dyDescent="0.25">
      <c r="A28" s="45" t="s">
        <v>71</v>
      </c>
      <c r="B28" s="77"/>
      <c r="C28" s="78"/>
      <c r="D28" s="25"/>
      <c r="E28" s="25"/>
      <c r="F28" s="25"/>
      <c r="G28" s="35"/>
      <c r="H28" s="117"/>
      <c r="I28" s="118"/>
      <c r="J28" s="118"/>
      <c r="K28" s="118"/>
      <c r="L28" s="118"/>
      <c r="M28" s="119"/>
      <c r="N28" s="113"/>
      <c r="O28" s="60"/>
      <c r="P28" s="60"/>
      <c r="Q28" s="60"/>
      <c r="R28" s="60"/>
      <c r="S28" s="60"/>
      <c r="T28" s="60"/>
      <c r="U28" s="60"/>
      <c r="V28" s="60"/>
      <c r="W28" s="60"/>
    </row>
    <row r="29" spans="1:23" s="61" customFormat="1" ht="12" customHeight="1" x14ac:dyDescent="0.2">
      <c r="A29" s="125" t="s">
        <v>73</v>
      </c>
      <c r="B29" s="126"/>
      <c r="C29" s="127"/>
      <c r="D29" s="25"/>
      <c r="E29" s="25"/>
      <c r="F29" s="25"/>
      <c r="G29" s="35"/>
      <c r="H29" s="117"/>
      <c r="I29" s="118"/>
      <c r="J29" s="118"/>
      <c r="K29" s="118"/>
      <c r="L29" s="118"/>
      <c r="M29" s="119"/>
      <c r="N29" s="113"/>
      <c r="O29" s="60"/>
      <c r="P29" s="60"/>
      <c r="Q29" s="60"/>
      <c r="R29" s="60"/>
      <c r="S29" s="60"/>
      <c r="T29" s="60"/>
      <c r="U29" s="60"/>
      <c r="V29" s="60"/>
      <c r="W29" s="60"/>
    </row>
    <row r="30" spans="1:23" s="61" customFormat="1" ht="14.4" customHeight="1" x14ac:dyDescent="0.2">
      <c r="A30" s="128"/>
      <c r="B30" s="129"/>
      <c r="C30" s="130"/>
      <c r="D30" s="25"/>
      <c r="E30" s="25"/>
      <c r="F30" s="25"/>
      <c r="G30" s="73"/>
      <c r="H30" s="117"/>
      <c r="I30" s="118"/>
      <c r="J30" s="118"/>
      <c r="K30" s="118"/>
      <c r="L30" s="118"/>
      <c r="M30" s="119"/>
      <c r="N30" s="108"/>
      <c r="O30" s="60"/>
      <c r="P30" s="60"/>
      <c r="Q30" s="60"/>
      <c r="R30" s="60"/>
      <c r="S30" s="60"/>
      <c r="T30" s="60"/>
      <c r="U30" s="60"/>
      <c r="V30" s="60"/>
      <c r="W30" s="60"/>
    </row>
    <row r="31" spans="1:23" s="61" customFormat="1" ht="24" customHeight="1" x14ac:dyDescent="0.2">
      <c r="A31" s="84" t="s">
        <v>65</v>
      </c>
      <c r="B31" s="85" t="s">
        <v>14</v>
      </c>
      <c r="C31" s="124" t="s">
        <v>64</v>
      </c>
      <c r="D31" s="25"/>
      <c r="E31" s="25"/>
      <c r="F31" s="25"/>
      <c r="G31" s="38"/>
      <c r="H31" s="117"/>
      <c r="I31" s="118"/>
      <c r="J31" s="118"/>
      <c r="K31" s="118"/>
      <c r="L31" s="118"/>
      <c r="M31" s="119"/>
      <c r="N31" s="113"/>
      <c r="O31" s="60"/>
      <c r="P31" s="60"/>
      <c r="Q31" s="60"/>
      <c r="R31" s="60"/>
      <c r="S31" s="60"/>
      <c r="T31" s="60"/>
      <c r="U31" s="60"/>
      <c r="V31" s="60"/>
      <c r="W31" s="60"/>
    </row>
    <row r="32" spans="1:23" s="61" customFormat="1" ht="14.4" customHeight="1" x14ac:dyDescent="0.2">
      <c r="A32" s="46" t="s">
        <v>62</v>
      </c>
      <c r="B32" s="69">
        <v>15000</v>
      </c>
      <c r="C32" s="47">
        <f>B32*12</f>
        <v>180000</v>
      </c>
      <c r="D32" s="25"/>
      <c r="E32" s="25"/>
      <c r="F32" s="25"/>
      <c r="G32" s="35"/>
      <c r="H32" s="117"/>
      <c r="I32" s="118"/>
      <c r="J32" s="118"/>
      <c r="K32" s="118"/>
      <c r="L32" s="118"/>
      <c r="M32" s="119"/>
      <c r="N32" s="113"/>
      <c r="O32" s="60"/>
      <c r="P32" s="60"/>
      <c r="Q32" s="60"/>
      <c r="R32" s="60"/>
      <c r="S32" s="60"/>
      <c r="T32" s="60"/>
      <c r="U32" s="60"/>
      <c r="V32" s="60"/>
      <c r="W32" s="60"/>
    </row>
    <row r="33" spans="1:23" s="61" customFormat="1" ht="12" customHeight="1" x14ac:dyDescent="0.2">
      <c r="A33" s="46" t="s">
        <v>63</v>
      </c>
      <c r="B33" s="69">
        <v>20000</v>
      </c>
      <c r="C33" s="47">
        <f>B33*4</f>
        <v>80000</v>
      </c>
      <c r="D33" s="25"/>
      <c r="E33" s="25"/>
      <c r="F33" s="25"/>
      <c r="G33" s="35"/>
      <c r="H33" s="117"/>
      <c r="I33" s="118"/>
      <c r="J33" s="118"/>
      <c r="K33" s="118"/>
      <c r="L33" s="118"/>
      <c r="M33" s="119"/>
      <c r="N33" s="113"/>
      <c r="O33" s="60"/>
      <c r="P33" s="60"/>
      <c r="Q33" s="60"/>
      <c r="R33" s="60"/>
      <c r="S33" s="60"/>
      <c r="T33" s="60"/>
      <c r="U33" s="60"/>
      <c r="V33" s="60"/>
      <c r="W33" s="60"/>
    </row>
    <row r="34" spans="1:23" s="61" customFormat="1" ht="14.4" customHeight="1" thickBot="1" x14ac:dyDescent="0.25">
      <c r="A34" s="25"/>
      <c r="B34" s="79"/>
      <c r="C34" s="78"/>
      <c r="D34" s="25"/>
      <c r="E34" s="25"/>
      <c r="F34" s="25"/>
      <c r="G34" s="25"/>
      <c r="H34" s="120"/>
      <c r="I34" s="121"/>
      <c r="J34" s="121"/>
      <c r="K34" s="121"/>
      <c r="L34" s="121"/>
      <c r="M34" s="122"/>
      <c r="N34" s="111"/>
      <c r="O34" s="60"/>
      <c r="P34" s="60"/>
      <c r="Q34" s="60"/>
      <c r="R34" s="60"/>
      <c r="S34" s="60"/>
      <c r="T34" s="60"/>
      <c r="U34" s="60"/>
      <c r="V34" s="60"/>
      <c r="W34" s="60"/>
    </row>
    <row r="35" spans="1:23" s="61" customFormat="1" ht="14.4" customHeight="1" x14ac:dyDescent="0.2">
      <c r="A35" s="25"/>
      <c r="B35" s="79"/>
      <c r="C35" s="78"/>
      <c r="D35" s="25"/>
      <c r="E35" s="73"/>
      <c r="F35" s="25"/>
      <c r="H35" s="114"/>
      <c r="I35" s="114"/>
      <c r="J35" s="114"/>
      <c r="K35" s="114"/>
      <c r="L35" s="114"/>
      <c r="M35" s="114"/>
      <c r="N35" s="113"/>
      <c r="O35" s="60"/>
      <c r="P35" s="60"/>
      <c r="Q35" s="60"/>
      <c r="R35" s="60"/>
      <c r="S35" s="60"/>
      <c r="T35" s="60"/>
      <c r="U35" s="60"/>
      <c r="V35" s="60"/>
      <c r="W35" s="60"/>
    </row>
    <row r="36" spans="1:23" s="61" customFormat="1" ht="14.4" customHeight="1" x14ac:dyDescent="0.2">
      <c r="A36" s="25"/>
      <c r="B36" s="79"/>
      <c r="C36" s="78"/>
      <c r="D36" s="25"/>
      <c r="E36" s="25"/>
      <c r="F36" s="25"/>
      <c r="G36" s="35"/>
      <c r="H36" s="114"/>
      <c r="I36" s="114"/>
      <c r="J36" s="114"/>
      <c r="K36" s="114"/>
      <c r="L36" s="114"/>
      <c r="M36" s="114"/>
      <c r="N36" s="113"/>
      <c r="O36" s="60"/>
      <c r="P36" s="60"/>
      <c r="Q36" s="60"/>
      <c r="R36" s="60"/>
      <c r="S36" s="60"/>
      <c r="T36" s="60"/>
      <c r="U36" s="60"/>
      <c r="V36" s="60"/>
      <c r="W36" s="60"/>
    </row>
    <row r="37" spans="1:23" s="61" customFormat="1" ht="14.4" customHeight="1" x14ac:dyDescent="0.2">
      <c r="A37" s="25"/>
      <c r="B37" s="79"/>
      <c r="C37" s="78"/>
      <c r="D37" s="25"/>
      <c r="E37" s="73"/>
      <c r="F37" s="25"/>
      <c r="G37" s="76"/>
      <c r="H37" s="114"/>
      <c r="I37" s="114"/>
      <c r="J37" s="114"/>
      <c r="K37" s="114"/>
      <c r="L37" s="114"/>
      <c r="M37" s="114"/>
      <c r="N37" s="111"/>
      <c r="O37" s="60"/>
      <c r="P37" s="60"/>
      <c r="Q37" s="60"/>
      <c r="R37" s="60"/>
      <c r="S37" s="60"/>
      <c r="T37" s="60"/>
      <c r="U37" s="60"/>
      <c r="V37" s="60"/>
      <c r="W37" s="60"/>
    </row>
    <row r="38" spans="1:23" s="61" customFormat="1" ht="14.4" customHeight="1" x14ac:dyDescent="0.2">
      <c r="A38" s="25"/>
      <c r="B38" s="79"/>
      <c r="C38" s="78"/>
      <c r="D38" s="25"/>
      <c r="E38" s="73"/>
      <c r="F38" s="25"/>
      <c r="G38" s="76"/>
      <c r="H38" s="114"/>
      <c r="I38" s="114"/>
      <c r="J38" s="114"/>
      <c r="K38" s="114"/>
      <c r="L38" s="114"/>
      <c r="M38" s="114"/>
      <c r="N38" s="111"/>
      <c r="O38" s="60"/>
      <c r="P38" s="60"/>
      <c r="Q38" s="60"/>
      <c r="R38" s="60"/>
      <c r="S38" s="60"/>
      <c r="T38" s="60"/>
      <c r="U38" s="60"/>
      <c r="V38" s="60"/>
      <c r="W38" s="60"/>
    </row>
    <row r="39" spans="1:23" s="61" customFormat="1" ht="12" x14ac:dyDescent="0.25">
      <c r="A39" s="45" t="s">
        <v>77</v>
      </c>
      <c r="B39" s="79"/>
      <c r="C39" s="78"/>
      <c r="D39" s="25"/>
      <c r="E39" s="25"/>
      <c r="F39" s="25"/>
      <c r="G39" s="25"/>
      <c r="H39" s="25"/>
      <c r="I39" s="35"/>
      <c r="J39" s="25"/>
      <c r="K39" s="25"/>
      <c r="L39" s="25"/>
      <c r="M39" s="25"/>
      <c r="N39" s="111"/>
      <c r="O39" s="60"/>
      <c r="P39" s="60"/>
      <c r="Q39" s="60"/>
      <c r="R39" s="60"/>
      <c r="S39" s="60"/>
      <c r="T39" s="60"/>
      <c r="U39" s="60"/>
      <c r="V39" s="60"/>
      <c r="W39" s="60"/>
    </row>
    <row r="40" spans="1:23" s="61" customFormat="1" ht="12" x14ac:dyDescent="0.25">
      <c r="A40" s="45" t="s">
        <v>78</v>
      </c>
      <c r="B40" s="79"/>
      <c r="C40" s="78"/>
      <c r="D40" s="25"/>
      <c r="E40" s="25"/>
      <c r="F40" s="25"/>
      <c r="G40" s="25"/>
      <c r="H40" s="25"/>
      <c r="I40" s="35"/>
      <c r="J40" s="25"/>
      <c r="K40" s="25"/>
      <c r="L40" s="25"/>
      <c r="M40" s="25"/>
      <c r="N40" s="3"/>
      <c r="O40" s="60"/>
      <c r="P40" s="60"/>
      <c r="Q40" s="60"/>
      <c r="R40" s="60"/>
      <c r="S40" s="60"/>
      <c r="T40" s="60"/>
      <c r="U40" s="60"/>
      <c r="V40" s="60"/>
      <c r="W40" s="60"/>
    </row>
    <row r="41" spans="1:23" s="61" customFormat="1" x14ac:dyDescent="0.2">
      <c r="A41" s="25"/>
      <c r="B41" s="79"/>
      <c r="C41" s="78"/>
      <c r="D41" s="25"/>
      <c r="E41" s="25"/>
      <c r="F41" s="25"/>
      <c r="G41" s="25"/>
      <c r="H41" s="25"/>
      <c r="I41" s="35"/>
      <c r="J41" s="25"/>
      <c r="K41" s="25"/>
      <c r="L41" s="25"/>
      <c r="M41" s="25"/>
      <c r="N41" s="3"/>
      <c r="O41" s="60"/>
      <c r="P41" s="60"/>
      <c r="Q41" s="60"/>
      <c r="R41" s="60"/>
      <c r="S41" s="60"/>
      <c r="T41" s="60"/>
      <c r="U41" s="60"/>
      <c r="V41" s="60"/>
      <c r="W41" s="60"/>
    </row>
    <row r="42" spans="1:23" s="61" customFormat="1" x14ac:dyDescent="0.2">
      <c r="A42" s="25"/>
      <c r="B42" s="79"/>
      <c r="C42" s="78"/>
      <c r="D42" s="25"/>
      <c r="E42" s="25"/>
      <c r="F42" s="25"/>
      <c r="G42" s="25"/>
      <c r="H42" s="25"/>
      <c r="I42" s="35"/>
      <c r="J42" s="25"/>
      <c r="K42" s="25"/>
      <c r="L42" s="25"/>
      <c r="M42" s="25"/>
      <c r="N42" s="3"/>
      <c r="O42" s="60"/>
      <c r="P42" s="60"/>
      <c r="Q42" s="60"/>
      <c r="R42" s="60"/>
      <c r="S42" s="60"/>
      <c r="T42" s="60"/>
      <c r="U42" s="60"/>
      <c r="V42" s="60"/>
      <c r="W42" s="60"/>
    </row>
    <row r="43" spans="1:23" s="61" customFormat="1" ht="12" x14ac:dyDescent="0.25">
      <c r="A43" s="45" t="s">
        <v>74</v>
      </c>
      <c r="B43" s="25"/>
      <c r="C43" s="25"/>
      <c r="D43" s="25"/>
      <c r="E43" s="25"/>
      <c r="F43" s="25"/>
      <c r="G43" s="25"/>
      <c r="H43" s="25"/>
      <c r="I43" s="35"/>
      <c r="J43" s="25"/>
      <c r="K43" s="25"/>
      <c r="L43" s="25"/>
      <c r="M43" s="25"/>
      <c r="N43" s="3"/>
      <c r="O43" s="60"/>
      <c r="P43" s="60"/>
      <c r="Q43" s="60"/>
      <c r="R43" s="60"/>
      <c r="S43" s="60"/>
      <c r="T43" s="60"/>
      <c r="U43" s="60"/>
      <c r="V43" s="60"/>
      <c r="W43" s="60"/>
    </row>
    <row r="44" spans="1:23" s="61" customFormat="1" x14ac:dyDescent="0.2">
      <c r="A44" s="86" t="s">
        <v>33</v>
      </c>
      <c r="B44" s="48" t="s">
        <v>18</v>
      </c>
      <c r="C44" s="48" t="s">
        <v>19</v>
      </c>
      <c r="D44" s="48" t="s">
        <v>20</v>
      </c>
      <c r="E44" s="48" t="s">
        <v>21</v>
      </c>
      <c r="F44" s="48" t="s">
        <v>22</v>
      </c>
      <c r="G44" s="48" t="s">
        <v>23</v>
      </c>
      <c r="H44" s="48" t="s">
        <v>24</v>
      </c>
      <c r="I44" s="48" t="s">
        <v>25</v>
      </c>
      <c r="J44" s="48" t="s">
        <v>26</v>
      </c>
      <c r="K44" s="48" t="s">
        <v>27</v>
      </c>
      <c r="L44" s="48" t="s">
        <v>28</v>
      </c>
      <c r="M44" s="49" t="s">
        <v>29</v>
      </c>
      <c r="O44" s="60"/>
      <c r="P44" s="60"/>
      <c r="Q44" s="60"/>
      <c r="R44" s="60"/>
      <c r="S44" s="60"/>
      <c r="T44" s="60"/>
      <c r="U44" s="60"/>
      <c r="V44" s="60"/>
      <c r="W44" s="60"/>
    </row>
    <row r="45" spans="1:23" s="61" customFormat="1" ht="28.8" customHeight="1" x14ac:dyDescent="0.2">
      <c r="A45" s="87"/>
      <c r="B45" s="50" t="s">
        <v>34</v>
      </c>
      <c r="C45" s="50" t="s">
        <v>34</v>
      </c>
      <c r="D45" s="50" t="s">
        <v>34</v>
      </c>
      <c r="E45" s="50" t="s">
        <v>34</v>
      </c>
      <c r="F45" s="50" t="s">
        <v>34</v>
      </c>
      <c r="G45" s="50" t="s">
        <v>34</v>
      </c>
      <c r="H45" s="50" t="s">
        <v>34</v>
      </c>
      <c r="I45" s="50" t="s">
        <v>34</v>
      </c>
      <c r="J45" s="50" t="s">
        <v>34</v>
      </c>
      <c r="K45" s="50" t="s">
        <v>34</v>
      </c>
      <c r="L45" s="50" t="s">
        <v>34</v>
      </c>
      <c r="M45" s="51" t="s">
        <v>34</v>
      </c>
      <c r="O45" s="60"/>
      <c r="P45" s="60"/>
      <c r="Q45" s="60"/>
      <c r="R45" s="60"/>
      <c r="S45" s="60"/>
      <c r="T45" s="60"/>
      <c r="U45" s="60"/>
      <c r="V45" s="60"/>
      <c r="W45" s="60"/>
    </row>
    <row r="46" spans="1:23" s="61" customFormat="1" x14ac:dyDescent="0.2">
      <c r="A46" s="52" t="s">
        <v>0</v>
      </c>
      <c r="B46" s="70">
        <v>-0.5</v>
      </c>
      <c r="C46" s="70">
        <v>0</v>
      </c>
      <c r="D46" s="70">
        <v>-0.5</v>
      </c>
      <c r="E46" s="70">
        <v>0</v>
      </c>
      <c r="F46" s="70">
        <v>0</v>
      </c>
      <c r="G46" s="70">
        <v>0</v>
      </c>
      <c r="H46" s="70">
        <v>0</v>
      </c>
      <c r="I46" s="70">
        <v>0</v>
      </c>
      <c r="J46" s="70">
        <v>0</v>
      </c>
      <c r="K46" s="70">
        <v>0</v>
      </c>
      <c r="L46" s="70">
        <v>0</v>
      </c>
      <c r="M46" s="70">
        <v>0</v>
      </c>
      <c r="O46" s="60"/>
      <c r="P46" s="60"/>
      <c r="Q46" s="60"/>
      <c r="R46" s="60"/>
      <c r="S46" s="60"/>
      <c r="T46" s="60"/>
      <c r="U46" s="60"/>
      <c r="V46" s="60"/>
      <c r="W46" s="60"/>
    </row>
    <row r="47" spans="1:23" s="61" customFormat="1" x14ac:dyDescent="0.2">
      <c r="A47" s="46" t="s">
        <v>15</v>
      </c>
      <c r="B47" s="71">
        <v>-0.05</v>
      </c>
      <c r="C47" s="71">
        <v>-0.05</v>
      </c>
      <c r="D47" s="71">
        <v>-0.05</v>
      </c>
      <c r="E47" s="71">
        <v>-0.06</v>
      </c>
      <c r="F47" s="71">
        <v>-0.12</v>
      </c>
      <c r="G47" s="71">
        <v>-0.1</v>
      </c>
      <c r="H47" s="71">
        <v>-0.04</v>
      </c>
      <c r="I47" s="71">
        <v>-0.06</v>
      </c>
      <c r="J47" s="71">
        <v>-0.02</v>
      </c>
      <c r="K47" s="71">
        <v>-0.03</v>
      </c>
      <c r="L47" s="71">
        <v>-0.04</v>
      </c>
      <c r="M47" s="71">
        <v>-0.02</v>
      </c>
      <c r="O47" s="60"/>
      <c r="P47" s="60"/>
      <c r="Q47" s="60"/>
      <c r="R47" s="60"/>
      <c r="S47" s="60"/>
      <c r="T47" s="60"/>
      <c r="U47" s="60"/>
      <c r="V47" s="60"/>
      <c r="W47" s="60"/>
    </row>
    <row r="48" spans="1:23" s="61" customFormat="1" x14ac:dyDescent="0.2">
      <c r="A48" s="46" t="s">
        <v>1</v>
      </c>
      <c r="B48" s="71">
        <v>0.02</v>
      </c>
      <c r="C48" s="71">
        <v>0.06</v>
      </c>
      <c r="D48" s="71">
        <v>0.03</v>
      </c>
      <c r="E48" s="71">
        <v>0.04</v>
      </c>
      <c r="F48" s="71">
        <v>7.0000000000000007E-2</v>
      </c>
      <c r="G48" s="71">
        <v>0.03</v>
      </c>
      <c r="H48" s="71">
        <v>0.05</v>
      </c>
      <c r="I48" s="71">
        <v>0.06</v>
      </c>
      <c r="J48" s="71">
        <v>7.0000000000000007E-2</v>
      </c>
      <c r="K48" s="71">
        <v>0.1</v>
      </c>
      <c r="L48" s="71">
        <v>0.05</v>
      </c>
      <c r="M48" s="71">
        <v>0.03</v>
      </c>
      <c r="O48" s="60"/>
      <c r="P48" s="60"/>
      <c r="Q48" s="60"/>
      <c r="R48" s="60"/>
      <c r="S48" s="60"/>
      <c r="T48" s="60"/>
      <c r="U48" s="60"/>
      <c r="V48" s="60"/>
      <c r="W48" s="60"/>
    </row>
    <row r="49" spans="1:23" s="61" customFormat="1" x14ac:dyDescent="0.2">
      <c r="A49" s="12" t="s">
        <v>50</v>
      </c>
      <c r="B49" s="53">
        <f t="shared" ref="B49:N49" si="2">SUM(B46:B48)</f>
        <v>-0.53</v>
      </c>
      <c r="C49" s="53">
        <f t="shared" si="2"/>
        <v>9.999999999999995E-3</v>
      </c>
      <c r="D49" s="53">
        <f t="shared" si="2"/>
        <v>-0.52</v>
      </c>
      <c r="E49" s="53">
        <f t="shared" si="2"/>
        <v>-1.9999999999999997E-2</v>
      </c>
      <c r="F49" s="53">
        <f t="shared" si="2"/>
        <v>-4.9999999999999989E-2</v>
      </c>
      <c r="G49" s="53">
        <f t="shared" si="2"/>
        <v>-7.0000000000000007E-2</v>
      </c>
      <c r="H49" s="53">
        <f>SUM(H46:H48)</f>
        <v>1.0000000000000002E-2</v>
      </c>
      <c r="I49" s="53">
        <f>SUM(I46:I48)</f>
        <v>0</v>
      </c>
      <c r="J49" s="53">
        <f>SUM(J46:J48)</f>
        <v>0.05</v>
      </c>
      <c r="K49" s="53">
        <f>SUM(K46:K48)</f>
        <v>7.0000000000000007E-2</v>
      </c>
      <c r="L49" s="53">
        <f>SUM(L46:L48)</f>
        <v>1.0000000000000002E-2</v>
      </c>
      <c r="M49" s="53">
        <f>SUM(M46:M48)</f>
        <v>9.9999999999999985E-3</v>
      </c>
      <c r="O49" s="60"/>
      <c r="P49" s="60"/>
      <c r="Q49" s="60"/>
      <c r="R49" s="60"/>
      <c r="S49" s="60"/>
      <c r="T49" s="60"/>
      <c r="U49" s="60"/>
      <c r="V49" s="60"/>
      <c r="W49" s="60"/>
    </row>
    <row r="50" spans="1:23" s="61" customFormat="1" x14ac:dyDescent="0.2">
      <c r="A50" s="46" t="s">
        <v>2</v>
      </c>
      <c r="B50" s="71">
        <v>0</v>
      </c>
      <c r="C50" s="71">
        <v>0</v>
      </c>
      <c r="D50" s="71">
        <v>0</v>
      </c>
      <c r="E50" s="71">
        <v>0</v>
      </c>
      <c r="F50" s="71">
        <v>0</v>
      </c>
      <c r="G50" s="71">
        <v>0</v>
      </c>
      <c r="H50" s="71">
        <v>0.1</v>
      </c>
      <c r="I50" s="71">
        <v>0</v>
      </c>
      <c r="J50" s="71">
        <v>0</v>
      </c>
      <c r="K50" s="71">
        <v>0</v>
      </c>
      <c r="L50" s="71">
        <v>0</v>
      </c>
      <c r="M50" s="71">
        <v>0</v>
      </c>
      <c r="O50" s="60"/>
      <c r="P50" s="60"/>
      <c r="Q50" s="60"/>
      <c r="R50" s="60"/>
      <c r="S50" s="60"/>
      <c r="T50" s="60"/>
      <c r="U50" s="60"/>
      <c r="V50" s="60"/>
      <c r="W50" s="60"/>
    </row>
    <row r="51" spans="1:23" s="61" customFormat="1" x14ac:dyDescent="0.2">
      <c r="A51" s="46" t="s">
        <v>3</v>
      </c>
      <c r="B51" s="71">
        <v>0.02</v>
      </c>
      <c r="C51" s="71">
        <v>0.02</v>
      </c>
      <c r="D51" s="71">
        <v>0.02</v>
      </c>
      <c r="E51" s="71">
        <v>0.02</v>
      </c>
      <c r="F51" s="71">
        <v>0.02</v>
      </c>
      <c r="G51" s="71">
        <v>0.02</v>
      </c>
      <c r="H51" s="71">
        <v>0.02</v>
      </c>
      <c r="I51" s="71">
        <v>0.02</v>
      </c>
      <c r="J51" s="71">
        <v>0.02</v>
      </c>
      <c r="K51" s="71">
        <v>0.02</v>
      </c>
      <c r="L51" s="71">
        <v>0.02</v>
      </c>
      <c r="M51" s="71">
        <v>0.02</v>
      </c>
      <c r="O51" s="60"/>
      <c r="P51" s="60"/>
      <c r="Q51" s="60"/>
      <c r="R51" s="60"/>
      <c r="S51" s="60"/>
      <c r="T51" s="60"/>
      <c r="U51" s="60"/>
      <c r="V51" s="60"/>
      <c r="W51" s="60"/>
    </row>
    <row r="52" spans="1:23" s="61" customFormat="1" x14ac:dyDescent="0.2">
      <c r="A52" s="46" t="s">
        <v>4</v>
      </c>
      <c r="B52" s="71">
        <v>0.05</v>
      </c>
      <c r="C52" s="71">
        <v>0.05</v>
      </c>
      <c r="D52" s="71">
        <v>0.05</v>
      </c>
      <c r="E52" s="71">
        <v>0.05</v>
      </c>
      <c r="F52" s="71">
        <v>0.05</v>
      </c>
      <c r="G52" s="71">
        <v>0.05</v>
      </c>
      <c r="H52" s="71">
        <v>0.05</v>
      </c>
      <c r="I52" s="71">
        <v>0.05</v>
      </c>
      <c r="J52" s="71">
        <v>0.05</v>
      </c>
      <c r="K52" s="71">
        <v>0.05</v>
      </c>
      <c r="L52" s="71">
        <v>0.05</v>
      </c>
      <c r="M52" s="71">
        <v>0.05</v>
      </c>
      <c r="O52" s="60"/>
      <c r="P52" s="60"/>
      <c r="Q52" s="60"/>
      <c r="R52" s="60"/>
      <c r="S52" s="60"/>
      <c r="T52" s="60"/>
      <c r="U52" s="60"/>
      <c r="V52" s="60"/>
      <c r="W52" s="60"/>
    </row>
    <row r="53" spans="1:23" s="61" customFormat="1" x14ac:dyDescent="0.2">
      <c r="A53" s="46" t="s">
        <v>5</v>
      </c>
      <c r="B53" s="71">
        <v>0.02</v>
      </c>
      <c r="C53" s="71">
        <v>0.02</v>
      </c>
      <c r="D53" s="71">
        <v>0.02</v>
      </c>
      <c r="E53" s="71">
        <v>0.02</v>
      </c>
      <c r="F53" s="71">
        <v>0.02</v>
      </c>
      <c r="G53" s="71">
        <v>0.02</v>
      </c>
      <c r="H53" s="71">
        <v>0.02</v>
      </c>
      <c r="I53" s="71">
        <v>0.02</v>
      </c>
      <c r="J53" s="71">
        <v>0.02</v>
      </c>
      <c r="K53" s="71">
        <v>0.02</v>
      </c>
      <c r="L53" s="71">
        <v>0.02</v>
      </c>
      <c r="M53" s="71">
        <v>0.02</v>
      </c>
      <c r="O53" s="60"/>
      <c r="P53" s="60"/>
      <c r="Q53" s="60"/>
      <c r="R53" s="60"/>
      <c r="S53" s="60"/>
      <c r="T53" s="60"/>
      <c r="U53" s="60"/>
      <c r="V53" s="60"/>
      <c r="W53" s="60"/>
    </row>
    <row r="54" spans="1:23" s="61" customFormat="1" x14ac:dyDescent="0.2">
      <c r="A54" s="46" t="s">
        <v>6</v>
      </c>
      <c r="B54" s="71">
        <v>0</v>
      </c>
      <c r="C54" s="71">
        <v>0</v>
      </c>
      <c r="D54" s="71">
        <v>0</v>
      </c>
      <c r="E54" s="71">
        <v>0</v>
      </c>
      <c r="F54" s="71">
        <v>0</v>
      </c>
      <c r="G54" s="71">
        <v>0</v>
      </c>
      <c r="H54" s="71">
        <v>0</v>
      </c>
      <c r="I54" s="71">
        <v>0</v>
      </c>
      <c r="J54" s="71">
        <v>0</v>
      </c>
      <c r="K54" s="71">
        <v>0</v>
      </c>
      <c r="L54" s="71">
        <v>0</v>
      </c>
      <c r="M54" s="71">
        <v>0</v>
      </c>
      <c r="O54" s="60"/>
      <c r="P54" s="60"/>
      <c r="Q54" s="60"/>
      <c r="R54" s="60"/>
      <c r="S54" s="60"/>
      <c r="T54" s="60"/>
      <c r="U54" s="60"/>
      <c r="V54" s="60"/>
      <c r="W54" s="60"/>
    </row>
    <row r="55" spans="1:23" s="61" customFormat="1" x14ac:dyDescent="0.2">
      <c r="A55" s="46" t="s">
        <v>7</v>
      </c>
      <c r="B55" s="71">
        <v>-0.02</v>
      </c>
      <c r="C55" s="71">
        <v>-0.02</v>
      </c>
      <c r="D55" s="71">
        <v>-0.02</v>
      </c>
      <c r="E55" s="71">
        <v>-0.02</v>
      </c>
      <c r="F55" s="71">
        <v>-0.05</v>
      </c>
      <c r="G55" s="71">
        <v>-0.1</v>
      </c>
      <c r="H55" s="71">
        <v>0.05</v>
      </c>
      <c r="I55" s="71">
        <v>0.03</v>
      </c>
      <c r="J55" s="71">
        <v>0.06</v>
      </c>
      <c r="K55" s="71">
        <v>0.01</v>
      </c>
      <c r="L55" s="71">
        <v>0.05</v>
      </c>
      <c r="M55" s="71">
        <v>0.04</v>
      </c>
      <c r="O55" s="60"/>
      <c r="P55" s="60"/>
      <c r="Q55" s="60"/>
      <c r="R55" s="60"/>
      <c r="S55" s="60"/>
      <c r="T55" s="60"/>
      <c r="U55" s="60"/>
      <c r="V55" s="60"/>
      <c r="W55" s="60"/>
    </row>
    <row r="56" spans="1:23" s="61" customFormat="1" x14ac:dyDescent="0.2">
      <c r="A56" s="46" t="s">
        <v>8</v>
      </c>
      <c r="B56" s="71">
        <v>0.05</v>
      </c>
      <c r="C56" s="71">
        <v>0.05</v>
      </c>
      <c r="D56" s="71">
        <v>0.05</v>
      </c>
      <c r="E56" s="71">
        <v>0.05</v>
      </c>
      <c r="F56" s="71">
        <v>0.05</v>
      </c>
      <c r="G56" s="71">
        <v>0.05</v>
      </c>
      <c r="H56" s="71">
        <v>0.05</v>
      </c>
      <c r="I56" s="71">
        <v>0.05</v>
      </c>
      <c r="J56" s="71">
        <v>0.05</v>
      </c>
      <c r="K56" s="71">
        <v>0.05</v>
      </c>
      <c r="L56" s="71">
        <v>0.05</v>
      </c>
      <c r="M56" s="71">
        <v>0.06</v>
      </c>
      <c r="O56" s="60"/>
      <c r="P56" s="60"/>
      <c r="Q56" s="60"/>
      <c r="R56" s="60"/>
      <c r="S56" s="60"/>
      <c r="T56" s="60"/>
      <c r="U56" s="60"/>
      <c r="V56" s="60"/>
      <c r="W56" s="60"/>
    </row>
    <row r="57" spans="1:23" s="61" customFormat="1" x14ac:dyDescent="0.2">
      <c r="A57" s="46" t="s">
        <v>9</v>
      </c>
      <c r="B57" s="71">
        <v>0</v>
      </c>
      <c r="C57" s="71">
        <v>0</v>
      </c>
      <c r="D57" s="71">
        <v>0</v>
      </c>
      <c r="E57" s="71">
        <v>0</v>
      </c>
      <c r="F57" s="71">
        <v>0</v>
      </c>
      <c r="G57" s="71">
        <v>0</v>
      </c>
      <c r="H57" s="71">
        <v>0</v>
      </c>
      <c r="I57" s="71">
        <v>0</v>
      </c>
      <c r="J57" s="71">
        <v>0</v>
      </c>
      <c r="K57" s="71">
        <v>0</v>
      </c>
      <c r="L57" s="71">
        <v>0</v>
      </c>
      <c r="M57" s="71">
        <v>0</v>
      </c>
      <c r="O57" s="60"/>
      <c r="P57" s="60"/>
      <c r="Q57" s="60"/>
      <c r="R57" s="60"/>
      <c r="S57" s="60"/>
      <c r="T57" s="60"/>
      <c r="U57" s="60"/>
      <c r="V57" s="60"/>
      <c r="W57" s="60"/>
    </row>
    <row r="58" spans="1:23" s="61" customFormat="1" x14ac:dyDescent="0.2">
      <c r="A58" s="12" t="s">
        <v>51</v>
      </c>
      <c r="B58" s="54">
        <f t="shared" ref="B58:N58" si="3">SUM(B50:B57)</f>
        <v>0.12000000000000001</v>
      </c>
      <c r="C58" s="54">
        <f t="shared" si="3"/>
        <v>0.12000000000000001</v>
      </c>
      <c r="D58" s="54">
        <f t="shared" si="3"/>
        <v>0.12000000000000001</v>
      </c>
      <c r="E58" s="54">
        <f t="shared" si="3"/>
        <v>0.12000000000000001</v>
      </c>
      <c r="F58" s="54">
        <f t="shared" si="3"/>
        <v>9.0000000000000011E-2</v>
      </c>
      <c r="G58" s="54">
        <f t="shared" si="3"/>
        <v>4.0000000000000008E-2</v>
      </c>
      <c r="H58" s="54">
        <f>SUM(H50:H57)</f>
        <v>0.28999999999999998</v>
      </c>
      <c r="I58" s="54">
        <f>SUM(I50:I57)</f>
        <v>0.17</v>
      </c>
      <c r="J58" s="54">
        <f>SUM(J50:J57)</f>
        <v>0.2</v>
      </c>
      <c r="K58" s="54">
        <f>SUM(K50:K57)</f>
        <v>0.15000000000000002</v>
      </c>
      <c r="L58" s="54">
        <f>SUM(L50:L57)</f>
        <v>0.19</v>
      </c>
      <c r="M58" s="37">
        <f>SUM(M50:M57)</f>
        <v>0.19</v>
      </c>
      <c r="O58" s="60"/>
      <c r="P58" s="60"/>
      <c r="Q58" s="60"/>
      <c r="R58" s="60"/>
      <c r="S58" s="60"/>
      <c r="T58" s="60"/>
      <c r="U58" s="60"/>
      <c r="V58" s="60"/>
      <c r="W58" s="60"/>
    </row>
    <row r="59" spans="1:23" s="61" customFormat="1" x14ac:dyDescent="0.2">
      <c r="A59" s="76"/>
      <c r="B59" s="80"/>
      <c r="C59" s="80"/>
      <c r="D59" s="80"/>
      <c r="E59" s="80"/>
      <c r="F59" s="80"/>
      <c r="G59" s="80"/>
      <c r="H59" s="80"/>
      <c r="I59" s="80"/>
      <c r="J59" s="80"/>
      <c r="K59" s="80"/>
      <c r="L59" s="80"/>
      <c r="M59" s="80"/>
      <c r="N59" s="80"/>
      <c r="O59" s="60"/>
      <c r="P59" s="60"/>
      <c r="Q59" s="60"/>
      <c r="R59" s="60"/>
      <c r="S59" s="60"/>
      <c r="T59" s="60"/>
      <c r="U59" s="60"/>
      <c r="V59" s="60"/>
      <c r="W59" s="60"/>
    </row>
    <row r="60" spans="1:23" s="61" customFormat="1" ht="12" x14ac:dyDescent="0.25">
      <c r="A60" s="81" t="s">
        <v>69</v>
      </c>
      <c r="B60" s="80"/>
      <c r="C60" s="80"/>
      <c r="D60" s="80"/>
      <c r="E60" s="80"/>
      <c r="F60" s="80"/>
      <c r="G60" s="80"/>
      <c r="H60" s="80"/>
      <c r="I60" s="80"/>
      <c r="J60" s="80"/>
      <c r="K60" s="80"/>
      <c r="L60" s="80"/>
      <c r="M60" s="80"/>
      <c r="N60" s="80"/>
      <c r="O60" s="60"/>
      <c r="P60" s="60"/>
      <c r="Q60" s="60"/>
      <c r="R60" s="60"/>
      <c r="S60" s="60"/>
      <c r="T60" s="60"/>
      <c r="U60" s="60"/>
      <c r="V60" s="60"/>
      <c r="W60" s="60"/>
    </row>
    <row r="61" spans="1:23" s="61" customFormat="1" x14ac:dyDescent="0.2">
      <c r="A61" s="12" t="s">
        <v>42</v>
      </c>
      <c r="B61" s="55" t="s">
        <v>14</v>
      </c>
      <c r="C61" s="80"/>
      <c r="D61" s="25"/>
      <c r="E61" s="25"/>
      <c r="F61" s="25"/>
      <c r="G61" s="25"/>
      <c r="H61" s="25"/>
      <c r="I61" s="25"/>
      <c r="J61" s="25"/>
      <c r="K61" s="80"/>
      <c r="L61" s="80"/>
      <c r="M61" s="80"/>
      <c r="N61" s="80"/>
      <c r="O61" s="60"/>
      <c r="P61" s="60"/>
      <c r="Q61" s="60"/>
      <c r="R61" s="60"/>
      <c r="S61" s="60"/>
      <c r="T61" s="60"/>
      <c r="U61" s="60"/>
      <c r="V61" s="60"/>
      <c r="W61" s="60"/>
    </row>
    <row r="62" spans="1:23" s="61" customFormat="1" x14ac:dyDescent="0.2">
      <c r="A62" s="46" t="s">
        <v>36</v>
      </c>
      <c r="B62" s="69">
        <v>2300</v>
      </c>
      <c r="C62" s="80"/>
      <c r="D62" s="25"/>
      <c r="E62" s="25"/>
      <c r="F62" s="25"/>
      <c r="G62" s="25"/>
      <c r="H62" s="25"/>
      <c r="I62" s="25"/>
      <c r="J62" s="25"/>
      <c r="K62" s="80"/>
      <c r="L62" s="80"/>
      <c r="M62" s="80"/>
      <c r="N62" s="80"/>
      <c r="O62" s="60"/>
      <c r="P62" s="60"/>
      <c r="Q62" s="60"/>
      <c r="R62" s="60"/>
      <c r="S62" s="60"/>
      <c r="T62" s="60"/>
      <c r="U62" s="60"/>
      <c r="V62" s="60"/>
      <c r="W62" s="60"/>
    </row>
    <row r="63" spans="1:23" s="61" customFormat="1" x14ac:dyDescent="0.2">
      <c r="A63" s="46" t="s">
        <v>37</v>
      </c>
      <c r="B63" s="69">
        <v>10000</v>
      </c>
      <c r="C63" s="80"/>
      <c r="D63" s="25"/>
      <c r="E63" s="25"/>
      <c r="F63" s="25"/>
      <c r="G63" s="25"/>
      <c r="H63" s="25"/>
      <c r="I63" s="25"/>
      <c r="J63" s="25"/>
      <c r="K63" s="80"/>
      <c r="L63" s="80"/>
      <c r="M63" s="80"/>
      <c r="N63" s="80"/>
      <c r="O63" s="60"/>
      <c r="P63" s="60"/>
      <c r="Q63" s="60"/>
      <c r="R63" s="60"/>
      <c r="S63" s="60"/>
      <c r="T63" s="60"/>
      <c r="U63" s="60"/>
      <c r="V63" s="60"/>
      <c r="W63" s="60"/>
    </row>
    <row r="64" spans="1:23" s="61" customFormat="1" x14ac:dyDescent="0.2">
      <c r="A64" s="46" t="s">
        <v>38</v>
      </c>
      <c r="B64" s="69">
        <v>700</v>
      </c>
      <c r="C64" s="80"/>
      <c r="D64" s="25"/>
      <c r="E64" s="25"/>
      <c r="F64" s="25"/>
      <c r="G64" s="25"/>
      <c r="H64" s="25"/>
      <c r="I64" s="25"/>
      <c r="J64" s="25"/>
      <c r="K64" s="80"/>
      <c r="L64" s="80"/>
      <c r="M64" s="80"/>
      <c r="N64" s="80"/>
      <c r="O64" s="60"/>
      <c r="P64" s="60"/>
      <c r="Q64" s="60"/>
      <c r="R64" s="60"/>
      <c r="S64" s="60"/>
      <c r="T64" s="60"/>
      <c r="U64" s="60"/>
      <c r="V64" s="60"/>
      <c r="W64" s="60"/>
    </row>
    <row r="65" spans="1:23" s="61" customFormat="1" x14ac:dyDescent="0.2">
      <c r="A65" s="46" t="s">
        <v>39</v>
      </c>
      <c r="B65" s="69">
        <v>2000</v>
      </c>
      <c r="C65" s="78"/>
      <c r="D65" s="78"/>
      <c r="E65" s="78"/>
      <c r="F65" s="78"/>
      <c r="G65" s="78"/>
      <c r="H65" s="78"/>
      <c r="I65" s="78"/>
      <c r="J65" s="78"/>
      <c r="K65" s="78"/>
      <c r="L65" s="78"/>
      <c r="M65" s="78"/>
      <c r="N65" s="78"/>
      <c r="O65" s="60"/>
      <c r="P65" s="60"/>
      <c r="Q65" s="60"/>
      <c r="R65" s="60"/>
      <c r="S65" s="60"/>
      <c r="T65" s="60"/>
      <c r="U65" s="60"/>
      <c r="V65" s="60"/>
      <c r="W65" s="60"/>
    </row>
    <row r="66" spans="1:23" s="61" customFormat="1" x14ac:dyDescent="0.2">
      <c r="A66" s="46" t="s">
        <v>40</v>
      </c>
      <c r="B66" s="69">
        <v>12000</v>
      </c>
      <c r="C66" s="78"/>
      <c r="D66" s="78"/>
      <c r="E66" s="78"/>
      <c r="F66" s="78"/>
      <c r="G66" s="78"/>
      <c r="H66" s="78"/>
      <c r="I66" s="78"/>
      <c r="J66" s="78"/>
      <c r="K66" s="78"/>
      <c r="L66" s="78"/>
      <c r="M66" s="78"/>
      <c r="N66" s="78"/>
      <c r="O66" s="60"/>
      <c r="P66" s="60"/>
      <c r="Q66" s="60"/>
      <c r="R66" s="60"/>
      <c r="S66" s="60"/>
      <c r="T66" s="60"/>
      <c r="U66" s="60"/>
      <c r="V66" s="60"/>
      <c r="W66" s="60"/>
    </row>
    <row r="67" spans="1:23" s="61" customFormat="1" ht="22.8" x14ac:dyDescent="0.2">
      <c r="A67" s="56" t="s">
        <v>41</v>
      </c>
      <c r="B67" s="69">
        <v>15000</v>
      </c>
      <c r="C67" s="78"/>
      <c r="D67" s="78"/>
      <c r="E67" s="78"/>
      <c r="F67" s="78"/>
      <c r="G67" s="78"/>
      <c r="H67" s="78"/>
      <c r="I67" s="78"/>
      <c r="J67" s="78"/>
      <c r="K67" s="78"/>
      <c r="L67" s="78"/>
      <c r="M67" s="78"/>
      <c r="N67" s="78"/>
      <c r="O67" s="60"/>
      <c r="P67" s="60"/>
      <c r="Q67" s="60"/>
      <c r="R67" s="60"/>
      <c r="S67" s="60"/>
      <c r="T67" s="60"/>
      <c r="U67" s="60"/>
      <c r="V67" s="60"/>
      <c r="W67" s="60"/>
    </row>
    <row r="68" spans="1:23" s="61" customFormat="1" x14ac:dyDescent="0.2">
      <c r="A68" s="57" t="s">
        <v>43</v>
      </c>
      <c r="B68" s="55" t="s">
        <v>14</v>
      </c>
      <c r="C68" s="78"/>
      <c r="D68" s="78"/>
      <c r="E68" s="78"/>
      <c r="F68" s="78"/>
      <c r="G68" s="78"/>
      <c r="H68" s="78"/>
      <c r="I68" s="78"/>
      <c r="J68" s="78"/>
      <c r="K68" s="25"/>
      <c r="L68" s="25"/>
      <c r="M68" s="25"/>
      <c r="N68" s="25"/>
      <c r="O68" s="60"/>
      <c r="P68" s="60"/>
      <c r="Q68" s="60"/>
      <c r="R68" s="60"/>
      <c r="S68" s="60"/>
      <c r="T68" s="60"/>
      <c r="U68" s="60"/>
      <c r="V68" s="60"/>
      <c r="W68" s="60"/>
    </row>
    <row r="69" spans="1:23" s="61" customFormat="1" x14ac:dyDescent="0.2">
      <c r="A69" s="58" t="s">
        <v>44</v>
      </c>
      <c r="B69" s="69">
        <v>100000</v>
      </c>
      <c r="C69" s="78"/>
      <c r="D69" s="78"/>
      <c r="E69" s="78"/>
      <c r="F69" s="78"/>
      <c r="G69" s="78"/>
      <c r="H69" s="78"/>
      <c r="I69" s="78"/>
      <c r="J69" s="78"/>
      <c r="K69" s="25"/>
      <c r="L69" s="25"/>
      <c r="M69" s="25"/>
      <c r="N69" s="25"/>
      <c r="O69" s="60"/>
      <c r="P69" s="60"/>
      <c r="Q69" s="60"/>
      <c r="R69" s="60"/>
      <c r="S69" s="60"/>
      <c r="T69" s="60"/>
      <c r="U69" s="60"/>
      <c r="V69" s="60"/>
      <c r="W69" s="60"/>
    </row>
    <row r="70" spans="1:23" s="61" customFormat="1" ht="22.8" x14ac:dyDescent="0.2">
      <c r="A70" s="59" t="s">
        <v>45</v>
      </c>
      <c r="B70" s="72">
        <v>0</v>
      </c>
      <c r="C70" s="78"/>
      <c r="D70" s="78"/>
      <c r="E70" s="78"/>
      <c r="F70" s="78"/>
      <c r="G70" s="78"/>
      <c r="H70" s="78"/>
      <c r="I70" s="78"/>
      <c r="J70" s="78"/>
      <c r="K70" s="25"/>
      <c r="L70" s="25"/>
      <c r="M70" s="25"/>
      <c r="N70" s="25"/>
      <c r="O70" s="60"/>
      <c r="P70" s="60"/>
      <c r="Q70" s="60"/>
      <c r="R70" s="60"/>
      <c r="S70" s="60"/>
      <c r="T70" s="60"/>
      <c r="U70" s="60"/>
      <c r="V70" s="60"/>
      <c r="W70" s="60"/>
    </row>
    <row r="71" spans="1:23" s="61" customFormat="1" x14ac:dyDescent="0.2">
      <c r="A71" s="82"/>
      <c r="B71" s="83"/>
      <c r="C71" s="78"/>
      <c r="D71" s="78"/>
      <c r="E71" s="78"/>
      <c r="F71" s="78"/>
      <c r="G71" s="78"/>
      <c r="H71" s="78"/>
      <c r="I71" s="78"/>
      <c r="J71" s="78"/>
      <c r="K71" s="25"/>
      <c r="L71" s="25"/>
      <c r="M71" s="25"/>
      <c r="N71" s="25"/>
      <c r="O71" s="60"/>
      <c r="P71" s="60"/>
      <c r="Q71" s="60"/>
      <c r="R71" s="60"/>
      <c r="S71" s="60"/>
      <c r="T71" s="60"/>
      <c r="U71" s="60"/>
      <c r="V71" s="60"/>
      <c r="W71" s="60"/>
    </row>
    <row r="72" spans="1:23" s="61" customFormat="1" x14ac:dyDescent="0.2">
      <c r="A72" s="25"/>
      <c r="B72" s="25"/>
      <c r="C72" s="25"/>
      <c r="D72" s="25"/>
      <c r="E72" s="25"/>
      <c r="F72" s="25"/>
      <c r="G72" s="25"/>
      <c r="H72" s="25"/>
      <c r="I72" s="25"/>
      <c r="J72" s="25"/>
      <c r="K72" s="25"/>
      <c r="L72" s="25"/>
      <c r="M72" s="25"/>
      <c r="N72" s="25"/>
      <c r="O72" s="60"/>
      <c r="P72" s="60"/>
      <c r="Q72" s="60"/>
      <c r="R72" s="60"/>
      <c r="S72" s="60"/>
      <c r="T72" s="60"/>
      <c r="U72" s="60"/>
      <c r="V72" s="60"/>
      <c r="W72" s="60"/>
    </row>
    <row r="73" spans="1:23" s="61" customFormat="1" x14ac:dyDescent="0.2">
      <c r="A73" s="25"/>
      <c r="B73" s="25"/>
      <c r="C73" s="25"/>
      <c r="D73" s="25"/>
      <c r="E73" s="25"/>
      <c r="F73" s="25"/>
      <c r="G73" s="25"/>
      <c r="H73" s="25"/>
      <c r="I73" s="25"/>
      <c r="J73" s="25"/>
      <c r="K73" s="25"/>
      <c r="L73" s="25"/>
      <c r="M73" s="25"/>
      <c r="N73" s="25"/>
      <c r="O73" s="60"/>
      <c r="P73" s="60"/>
      <c r="Q73" s="60"/>
      <c r="R73" s="60"/>
      <c r="S73" s="60"/>
      <c r="T73" s="60"/>
      <c r="U73" s="60"/>
      <c r="V73" s="60"/>
      <c r="W73" s="60"/>
    </row>
    <row r="74" spans="1:23" s="61" customFormat="1" x14ac:dyDescent="0.2">
      <c r="A74" s="25"/>
      <c r="B74" s="25"/>
      <c r="C74" s="25"/>
      <c r="D74" s="25"/>
      <c r="E74" s="25"/>
      <c r="F74" s="25"/>
      <c r="G74" s="25"/>
      <c r="H74" s="25"/>
      <c r="I74" s="25"/>
      <c r="J74" s="25"/>
      <c r="K74" s="25"/>
      <c r="L74" s="25"/>
      <c r="M74" s="25"/>
      <c r="N74" s="3"/>
      <c r="O74" s="60"/>
      <c r="P74" s="60"/>
      <c r="Q74" s="60"/>
      <c r="R74" s="60"/>
      <c r="S74" s="60"/>
      <c r="T74" s="60"/>
      <c r="U74" s="60"/>
      <c r="V74" s="60"/>
      <c r="W74" s="60"/>
    </row>
    <row r="75" spans="1:23" s="61" customFormat="1" x14ac:dyDescent="0.2">
      <c r="A75" s="25"/>
      <c r="B75" s="25"/>
      <c r="C75" s="25"/>
      <c r="D75" s="25"/>
      <c r="E75" s="25"/>
      <c r="F75" s="25"/>
      <c r="G75" s="25"/>
      <c r="H75" s="25"/>
      <c r="I75" s="25"/>
      <c r="J75" s="25"/>
      <c r="K75" s="25"/>
      <c r="L75" s="25"/>
      <c r="M75" s="25"/>
      <c r="N75" s="3"/>
      <c r="O75" s="60"/>
      <c r="P75" s="60"/>
      <c r="Q75" s="60"/>
      <c r="R75" s="60"/>
      <c r="S75" s="60"/>
      <c r="T75" s="60"/>
      <c r="U75" s="60"/>
      <c r="V75" s="60"/>
      <c r="W75" s="60"/>
    </row>
    <row r="76" spans="1:23" s="61" customFormat="1" x14ac:dyDescent="0.2">
      <c r="A76" s="25"/>
      <c r="B76" s="25"/>
      <c r="C76" s="25"/>
      <c r="D76" s="25"/>
      <c r="E76" s="25"/>
      <c r="F76" s="25"/>
      <c r="G76" s="25"/>
      <c r="H76" s="25"/>
      <c r="I76" s="25"/>
      <c r="J76" s="25"/>
      <c r="K76" s="25"/>
      <c r="L76" s="25"/>
      <c r="M76" s="25"/>
      <c r="N76" s="3"/>
      <c r="O76" s="60"/>
      <c r="P76" s="60"/>
      <c r="Q76" s="60"/>
      <c r="R76" s="60"/>
      <c r="S76" s="60"/>
      <c r="T76" s="60"/>
      <c r="U76" s="60"/>
      <c r="V76" s="60"/>
      <c r="W76" s="60"/>
    </row>
    <row r="77" spans="1:23" s="61" customFormat="1" x14ac:dyDescent="0.2">
      <c r="A77" s="3"/>
      <c r="B77" s="3"/>
      <c r="C77" s="3"/>
      <c r="D77" s="3"/>
      <c r="E77" s="3"/>
      <c r="F77" s="3"/>
      <c r="G77" s="3"/>
      <c r="H77" s="3"/>
      <c r="I77" s="3"/>
      <c r="J77" s="3"/>
      <c r="K77" s="3"/>
      <c r="L77" s="3"/>
      <c r="M77" s="3"/>
      <c r="N77" s="3"/>
      <c r="O77" s="60"/>
      <c r="P77" s="60"/>
      <c r="Q77" s="60"/>
      <c r="R77" s="60"/>
      <c r="S77" s="60"/>
      <c r="T77" s="60"/>
      <c r="U77" s="60"/>
      <c r="V77" s="60"/>
      <c r="W77" s="60"/>
    </row>
    <row r="78" spans="1:23" s="61" customFormat="1" x14ac:dyDescent="0.2">
      <c r="A78" s="3"/>
      <c r="B78" s="3"/>
      <c r="C78" s="3"/>
      <c r="D78" s="3"/>
      <c r="E78" s="3"/>
      <c r="F78" s="3"/>
      <c r="G78" s="3"/>
      <c r="H78" s="3"/>
      <c r="I78" s="3"/>
      <c r="J78" s="3"/>
      <c r="K78" s="3"/>
      <c r="L78" s="3"/>
      <c r="M78" s="3"/>
      <c r="N78" s="3"/>
      <c r="O78" s="60"/>
      <c r="P78" s="60"/>
      <c r="Q78" s="60"/>
      <c r="R78" s="60"/>
      <c r="S78" s="60"/>
      <c r="T78" s="60"/>
      <c r="U78" s="60"/>
      <c r="V78" s="60"/>
      <c r="W78" s="60"/>
    </row>
    <row r="79" spans="1:23" s="61" customFormat="1" x14ac:dyDescent="0.2">
      <c r="A79" s="3"/>
      <c r="B79" s="3"/>
      <c r="C79" s="3"/>
      <c r="D79" s="3"/>
      <c r="E79" s="3"/>
      <c r="F79" s="3"/>
      <c r="G79" s="3"/>
      <c r="H79" s="3"/>
      <c r="I79" s="3"/>
      <c r="J79" s="3"/>
      <c r="K79" s="3"/>
      <c r="L79" s="3"/>
      <c r="M79" s="3"/>
      <c r="N79" s="3"/>
      <c r="O79" s="60"/>
      <c r="P79" s="60"/>
      <c r="Q79" s="60"/>
      <c r="R79" s="60"/>
      <c r="S79" s="60"/>
      <c r="T79" s="60"/>
      <c r="U79" s="60"/>
      <c r="V79" s="60"/>
      <c r="W79" s="60"/>
    </row>
    <row r="80" spans="1:23" s="61" customFormat="1" x14ac:dyDescent="0.2">
      <c r="O80" s="60"/>
      <c r="P80" s="60"/>
      <c r="Q80" s="60"/>
      <c r="R80" s="60"/>
      <c r="S80" s="60"/>
      <c r="T80" s="60"/>
      <c r="U80" s="60"/>
      <c r="V80" s="60"/>
      <c r="W80" s="60"/>
    </row>
    <row r="81" spans="15:23" s="61" customFormat="1" x14ac:dyDescent="0.2">
      <c r="O81" s="60"/>
      <c r="P81" s="60"/>
      <c r="Q81" s="60"/>
      <c r="R81" s="60"/>
      <c r="S81" s="60"/>
      <c r="T81" s="60"/>
      <c r="U81" s="60"/>
      <c r="V81" s="60"/>
      <c r="W81" s="60"/>
    </row>
    <row r="82" spans="15:23" s="61" customFormat="1" x14ac:dyDescent="0.2">
      <c r="O82" s="60"/>
      <c r="P82" s="60"/>
      <c r="Q82" s="60"/>
      <c r="R82" s="60"/>
      <c r="S82" s="60"/>
      <c r="T82" s="60"/>
      <c r="U82" s="60"/>
      <c r="V82" s="60"/>
      <c r="W82" s="60"/>
    </row>
    <row r="83" spans="15:23" s="61" customFormat="1" x14ac:dyDescent="0.2">
      <c r="O83" s="60"/>
      <c r="P83" s="60"/>
      <c r="Q83" s="60"/>
      <c r="R83" s="60"/>
      <c r="S83" s="60"/>
      <c r="T83" s="60"/>
      <c r="U83" s="60"/>
      <c r="V83" s="60"/>
      <c r="W83" s="60"/>
    </row>
    <row r="84" spans="15:23" s="61" customFormat="1" x14ac:dyDescent="0.2">
      <c r="O84" s="60"/>
      <c r="P84" s="60"/>
      <c r="Q84" s="60"/>
      <c r="R84" s="60"/>
      <c r="S84" s="60"/>
      <c r="T84" s="60"/>
      <c r="U84" s="60"/>
      <c r="V84" s="60"/>
      <c r="W84" s="60"/>
    </row>
    <row r="85" spans="15:23" s="61" customFormat="1" x14ac:dyDescent="0.2">
      <c r="O85" s="60"/>
      <c r="P85" s="60"/>
      <c r="Q85" s="60"/>
      <c r="R85" s="60"/>
      <c r="S85" s="60"/>
      <c r="T85" s="60"/>
      <c r="U85" s="60"/>
      <c r="V85" s="60"/>
      <c r="W85" s="60"/>
    </row>
    <row r="86" spans="15:23" s="61" customFormat="1" x14ac:dyDescent="0.2">
      <c r="O86" s="60"/>
      <c r="P86" s="60"/>
      <c r="Q86" s="60"/>
      <c r="R86" s="60"/>
      <c r="S86" s="60"/>
      <c r="T86" s="60"/>
      <c r="U86" s="60"/>
      <c r="V86" s="60"/>
      <c r="W86" s="60"/>
    </row>
    <row r="87" spans="15:23" s="61" customFormat="1" x14ac:dyDescent="0.2">
      <c r="O87" s="60"/>
      <c r="P87" s="60"/>
      <c r="Q87" s="60"/>
      <c r="R87" s="60"/>
      <c r="S87" s="60"/>
      <c r="T87" s="60"/>
      <c r="U87" s="60"/>
      <c r="V87" s="60"/>
      <c r="W87" s="60"/>
    </row>
    <row r="88" spans="15:23" s="61" customFormat="1" x14ac:dyDescent="0.2">
      <c r="O88" s="60"/>
      <c r="P88" s="60"/>
      <c r="Q88" s="60"/>
      <c r="R88" s="60"/>
      <c r="S88" s="60"/>
      <c r="T88" s="60"/>
      <c r="U88" s="60"/>
      <c r="V88" s="60"/>
      <c r="W88" s="60"/>
    </row>
    <row r="89" spans="15:23" s="61" customFormat="1" x14ac:dyDescent="0.2">
      <c r="O89" s="60"/>
      <c r="P89" s="60"/>
      <c r="Q89" s="60"/>
      <c r="R89" s="60"/>
      <c r="S89" s="60"/>
      <c r="T89" s="60"/>
      <c r="U89" s="60"/>
      <c r="V89" s="60"/>
      <c r="W89" s="60"/>
    </row>
    <row r="90" spans="15:23" s="61" customFormat="1" x14ac:dyDescent="0.2">
      <c r="O90" s="60"/>
      <c r="P90" s="60"/>
      <c r="Q90" s="60"/>
      <c r="R90" s="60"/>
      <c r="S90" s="60"/>
      <c r="T90" s="60"/>
      <c r="U90" s="60"/>
      <c r="V90" s="60"/>
      <c r="W90" s="60"/>
    </row>
  </sheetData>
  <sheetProtection algorithmName="SHA-512" hashValue="KuHkbCM0wVInfmNfk1McuPcPzb4vAn6TU9WZ7Ym4LoqkfZyiYUgSO1fujOYt6YsVy0fjoVdBCgJNG5l9ovkUbg==" saltValue="3+J249qZgthTMnkF1g5UpA==" spinCount="100000" sheet="1" objects="1" scenarios="1"/>
  <mergeCells count="21">
    <mergeCell ref="H7:M34"/>
    <mergeCell ref="E22:F22"/>
    <mergeCell ref="E23:F23"/>
    <mergeCell ref="E24:F24"/>
    <mergeCell ref="E25:F25"/>
    <mergeCell ref="A44:A45"/>
    <mergeCell ref="E8:F9"/>
    <mergeCell ref="E10:F10"/>
    <mergeCell ref="E11:F11"/>
    <mergeCell ref="E12:F12"/>
    <mergeCell ref="E13:F13"/>
    <mergeCell ref="E14:F14"/>
    <mergeCell ref="A29:C30"/>
    <mergeCell ref="E26:F26"/>
    <mergeCell ref="E15:F15"/>
    <mergeCell ref="E16:F16"/>
    <mergeCell ref="E17:F17"/>
    <mergeCell ref="E18:F18"/>
    <mergeCell ref="E19:F19"/>
    <mergeCell ref="E20:F20"/>
    <mergeCell ref="E21:F21"/>
  </mergeCells>
  <pageMargins left="0.70866141732283472" right="0.31496062992125984" top="0.39370078740157483" bottom="0.78740157480314965" header="0" footer="0.39370078740157483"/>
  <pageSetup paperSize="9" orientation="landscape" r:id="rId1"/>
  <headerFooter>
    <oddFooter>&amp;R&amp;P von 3</oddFooter>
  </headerFooter>
  <ignoredErrors>
    <ignoredError sqref="B14 B23:B2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4:Q31"/>
  <sheetViews>
    <sheetView zoomScaleNormal="100" workbookViewId="0">
      <selection activeCell="S14" sqref="S14"/>
    </sheetView>
  </sheetViews>
  <sheetFormatPr baseColWidth="10" defaultRowHeight="11.4" x14ac:dyDescent="0.2"/>
  <cols>
    <col min="1" max="1" width="24.44140625" style="4" customWidth="1"/>
    <col min="2" max="2" width="6.5546875" style="4" bestFit="1" customWidth="1"/>
    <col min="3" max="3" width="7" style="4" bestFit="1" customWidth="1"/>
    <col min="4" max="11" width="7.109375" style="4" customWidth="1"/>
    <col min="12" max="12" width="8.6640625" style="4" customWidth="1"/>
    <col min="13" max="13" width="6.77734375" style="4" customWidth="1"/>
    <col min="14" max="15" width="8.6640625" style="4" customWidth="1"/>
    <col min="16" max="17" width="6.77734375" style="4" customWidth="1"/>
    <col min="18" max="16384" width="11.5546875" style="4"/>
  </cols>
  <sheetData>
    <row r="4" spans="1:17" ht="12" x14ac:dyDescent="0.25">
      <c r="A4" s="1" t="s">
        <v>52</v>
      </c>
      <c r="B4" s="2"/>
      <c r="C4" s="2"/>
      <c r="D4" s="2"/>
      <c r="E4" s="2"/>
      <c r="F4" s="2"/>
      <c r="G4" s="2"/>
      <c r="H4" s="2"/>
      <c r="I4" s="2"/>
      <c r="J4" s="2"/>
      <c r="K4" s="2"/>
      <c r="L4" s="2"/>
      <c r="M4" s="2"/>
      <c r="N4" s="3"/>
      <c r="O4" s="3"/>
      <c r="P4" s="3"/>
      <c r="Q4" s="3"/>
    </row>
    <row r="5" spans="1:17" ht="12" x14ac:dyDescent="0.25">
      <c r="A5" s="107" t="s">
        <v>32</v>
      </c>
      <c r="B5" s="104" t="s">
        <v>46</v>
      </c>
      <c r="C5" s="105"/>
      <c r="D5" s="5" t="s">
        <v>18</v>
      </c>
      <c r="E5" s="5" t="s">
        <v>19</v>
      </c>
      <c r="F5" s="5" t="s">
        <v>20</v>
      </c>
      <c r="G5" s="5" t="s">
        <v>21</v>
      </c>
      <c r="H5" s="5" t="s">
        <v>22</v>
      </c>
      <c r="I5" s="5" t="s">
        <v>23</v>
      </c>
      <c r="J5" s="5" t="s">
        <v>24</v>
      </c>
      <c r="K5" s="5" t="s">
        <v>25</v>
      </c>
      <c r="L5" s="5" t="s">
        <v>26</v>
      </c>
      <c r="M5" s="5" t="s">
        <v>27</v>
      </c>
      <c r="N5" s="5" t="s">
        <v>28</v>
      </c>
      <c r="O5" s="5" t="s">
        <v>29</v>
      </c>
      <c r="P5" s="106" t="s">
        <v>31</v>
      </c>
      <c r="Q5" s="106"/>
    </row>
    <row r="6" spans="1:17" ht="12" x14ac:dyDescent="0.25">
      <c r="A6" s="107"/>
      <c r="B6" s="6" t="s">
        <v>14</v>
      </c>
      <c r="C6" s="7" t="s">
        <v>30</v>
      </c>
      <c r="D6" s="8" t="s">
        <v>14</v>
      </c>
      <c r="E6" s="8" t="s">
        <v>14</v>
      </c>
      <c r="F6" s="8" t="s">
        <v>14</v>
      </c>
      <c r="G6" s="8" t="s">
        <v>14</v>
      </c>
      <c r="H6" s="8" t="s">
        <v>14</v>
      </c>
      <c r="I6" s="8" t="s">
        <v>14</v>
      </c>
      <c r="J6" s="8" t="s">
        <v>14</v>
      </c>
      <c r="K6" s="8" t="s">
        <v>14</v>
      </c>
      <c r="L6" s="8" t="s">
        <v>14</v>
      </c>
      <c r="M6" s="8" t="s">
        <v>14</v>
      </c>
      <c r="N6" s="8" t="s">
        <v>14</v>
      </c>
      <c r="O6" s="8" t="s">
        <v>14</v>
      </c>
      <c r="P6" s="6" t="s">
        <v>14</v>
      </c>
      <c r="Q6" s="7" t="s">
        <v>30</v>
      </c>
    </row>
    <row r="7" spans="1:17" ht="12" x14ac:dyDescent="0.25">
      <c r="A7" s="9" t="s">
        <v>75</v>
      </c>
      <c r="B7" s="13">
        <f>Dateneingabe!B11</f>
        <v>400000</v>
      </c>
      <c r="C7" s="14">
        <f>Dateneingabe!C11</f>
        <v>0.72358900144717797</v>
      </c>
      <c r="D7" s="10">
        <f>IF(AND(Dateneingabe!$B$32="",Dateneingabe!$B$33=""),Dateneingabe!$E$11*(1+Dateneingabe!B46),(Dateneingabe!$B$32+Dateneingabe!$B$33)*(1+Dateneingabe!B46))</f>
        <v>17500</v>
      </c>
      <c r="E7" s="10">
        <f>IF(AND(Dateneingabe!$B$32="",Dateneingabe!$B$33=""),Dateneingabe!$E$11*(1+Dateneingabe!C46),Dateneingabe!$B$32*(1+Dateneingabe!C46))</f>
        <v>15000</v>
      </c>
      <c r="F7" s="10">
        <f>IF(AND(Dateneingabe!$B$32="",Dateneingabe!$B$33=""),Dateneingabe!$E$11*(1+Dateneingabe!D46),Dateneingabe!$B$32*(1+Dateneingabe!D46))</f>
        <v>7500</v>
      </c>
      <c r="G7" s="10">
        <f>IF(AND(Dateneingabe!$B$32="",Dateneingabe!$B$33=""),Dateneingabe!$E$11*(1+Dateneingabe!E46),(Dateneingabe!$B$32+Dateneingabe!$B$33)*(1+Dateneingabe!E46))</f>
        <v>35000</v>
      </c>
      <c r="H7" s="10">
        <f>IF(AND(Dateneingabe!$B$32="",Dateneingabe!$B$33=""),Dateneingabe!$E$11*(1+Dateneingabe!F46),Dateneingabe!$B$32*(1+Dateneingabe!F46))</f>
        <v>15000</v>
      </c>
      <c r="I7" s="10">
        <f>IF(AND(Dateneingabe!$B$32="",Dateneingabe!$B$33=""),Dateneingabe!$E$11*(1+Dateneingabe!G46),Dateneingabe!$B$32*(1+Dateneingabe!G46))</f>
        <v>15000</v>
      </c>
      <c r="J7" s="10">
        <f>IF(AND(Dateneingabe!$B$32="",Dateneingabe!$B$33=""),Dateneingabe!$E$11*(1+Dateneingabe!H46),(Dateneingabe!$B$32+Dateneingabe!$B$33)*(1+Dateneingabe!H46))</f>
        <v>35000</v>
      </c>
      <c r="K7" s="10">
        <f>IF(AND(Dateneingabe!$B$32="",Dateneingabe!$B$33=""),Dateneingabe!$E$11*(1+Dateneingabe!I46),Dateneingabe!$B$32*(1+Dateneingabe!I46))</f>
        <v>15000</v>
      </c>
      <c r="L7" s="10">
        <f>IF(AND(Dateneingabe!$B$32="",Dateneingabe!$B$33=""),Dateneingabe!$E$11*(1+Dateneingabe!J46),Dateneingabe!$B$32*(1+Dateneingabe!J46))</f>
        <v>15000</v>
      </c>
      <c r="M7" s="10">
        <f>IF(AND(Dateneingabe!$B$32="",Dateneingabe!$B$33=""),Dateneingabe!$E$11*(1+Dateneingabe!K46),(Dateneingabe!$B$32+Dateneingabe!$B$33)*(1+Dateneingabe!K46))</f>
        <v>35000</v>
      </c>
      <c r="N7" s="10">
        <f>IF(AND(Dateneingabe!$B$32="",Dateneingabe!$B$33=""),Dateneingabe!$E$11*(1+Dateneingabe!L46),Dateneingabe!$B$32*(1+Dateneingabe!L46))</f>
        <v>15000</v>
      </c>
      <c r="O7" s="10">
        <f>IF(AND(Dateneingabe!$B$32="",Dateneingabe!$B$33=""),Dateneingabe!$E$11*(1+Dateneingabe!M46),Dateneingabe!$B$32*(1+Dateneingabe!M46))</f>
        <v>15000</v>
      </c>
      <c r="P7" s="13">
        <f>SUM(D7:O7)</f>
        <v>235000</v>
      </c>
      <c r="Q7" s="14">
        <f t="shared" ref="Q7:Q31" si="0">P7/$P$10</f>
        <v>0.61851491498271227</v>
      </c>
    </row>
    <row r="8" spans="1:17" ht="12" x14ac:dyDescent="0.25">
      <c r="A8" s="9" t="s">
        <v>15</v>
      </c>
      <c r="B8" s="13">
        <f>Dateneingabe!B12</f>
        <v>150000</v>
      </c>
      <c r="C8" s="14">
        <f>Dateneingabe!C12</f>
        <v>0.27134587554269174</v>
      </c>
      <c r="D8" s="11">
        <f>$B8/12+$B8/12*Dateneingabe!B47</f>
        <v>11875</v>
      </c>
      <c r="E8" s="11">
        <f>$B8/12+$B8/12*Dateneingabe!C47</f>
        <v>11875</v>
      </c>
      <c r="F8" s="11">
        <f>$B8/12+$B8/12*Dateneingabe!D47</f>
        <v>11875</v>
      </c>
      <c r="G8" s="11">
        <f>$B8/12+$B8/12*Dateneingabe!E47</f>
        <v>11750</v>
      </c>
      <c r="H8" s="11">
        <f>$B8/12+$B8/12*Dateneingabe!F47</f>
        <v>11000</v>
      </c>
      <c r="I8" s="11">
        <f>$B8/12+$B8/12*Dateneingabe!G47</f>
        <v>11250</v>
      </c>
      <c r="J8" s="11">
        <f>$B8/12+$B8/12*Dateneingabe!H47</f>
        <v>12000</v>
      </c>
      <c r="K8" s="11">
        <f>$B8/12+$B8/12*Dateneingabe!I47</f>
        <v>11750</v>
      </c>
      <c r="L8" s="11">
        <f>$B8/12+$B8/12*Dateneingabe!J47</f>
        <v>12250</v>
      </c>
      <c r="M8" s="11">
        <f>$B8/12+$B8/12*Dateneingabe!K47</f>
        <v>12125</v>
      </c>
      <c r="N8" s="11">
        <f>$B8/12+$B8/12*Dateneingabe!L47</f>
        <v>12000</v>
      </c>
      <c r="O8" s="11">
        <f>$B8/12+$B8/12*Dateneingabe!M47</f>
        <v>12250</v>
      </c>
      <c r="P8" s="13">
        <f>SUM(D8:O8)</f>
        <v>142000</v>
      </c>
      <c r="Q8" s="14">
        <f t="shared" si="0"/>
        <v>0.37374092735125597</v>
      </c>
    </row>
    <row r="9" spans="1:17" ht="12" x14ac:dyDescent="0.25">
      <c r="A9" s="9" t="s">
        <v>1</v>
      </c>
      <c r="B9" s="13">
        <f>Dateneingabe!B13</f>
        <v>2800</v>
      </c>
      <c r="C9" s="14">
        <f>Dateneingabe!C13</f>
        <v>5.065123010130246E-3</v>
      </c>
      <c r="D9" s="11">
        <f>$B9/12+$B9/12*Dateneingabe!B48</f>
        <v>238</v>
      </c>
      <c r="E9" s="11">
        <f>$B9/12+$B9/12*Dateneingabe!C48</f>
        <v>247.33333333333334</v>
      </c>
      <c r="F9" s="11">
        <f>$B9/12+$B9/12*Dateneingabe!D48</f>
        <v>240.33333333333334</v>
      </c>
      <c r="G9" s="11">
        <f>$B9/12+$B9/12*Dateneingabe!E48</f>
        <v>242.66666666666669</v>
      </c>
      <c r="H9" s="11">
        <f>$B9/12+$B9/12*Dateneingabe!F48</f>
        <v>249.66666666666669</v>
      </c>
      <c r="I9" s="11">
        <f>$B9/12+$B9/12*Dateneingabe!G48</f>
        <v>240.33333333333334</v>
      </c>
      <c r="J9" s="11">
        <f>$B9/12+$B9/12*Dateneingabe!H48</f>
        <v>245</v>
      </c>
      <c r="K9" s="11">
        <f>$B9/12+$B9/12*Dateneingabe!I48</f>
        <v>247.33333333333334</v>
      </c>
      <c r="L9" s="11">
        <f>$B9/12+$B9/12*Dateneingabe!J48</f>
        <v>249.66666666666669</v>
      </c>
      <c r="M9" s="11">
        <f>$B9/12+$B9/12*Dateneingabe!K48</f>
        <v>256.66666666666669</v>
      </c>
      <c r="N9" s="11">
        <f>$B9/12+$B9/12*Dateneingabe!L48</f>
        <v>245</v>
      </c>
      <c r="O9" s="11">
        <f>$B9/12+$B9/12*Dateneingabe!M48</f>
        <v>240.33333333333334</v>
      </c>
      <c r="P9" s="13">
        <f>SUM(D9:O9)</f>
        <v>2942.3333333333335</v>
      </c>
      <c r="Q9" s="14">
        <f t="shared" si="0"/>
        <v>7.7441576660317755E-3</v>
      </c>
    </row>
    <row r="10" spans="1:17" ht="12" x14ac:dyDescent="0.25">
      <c r="A10" s="12" t="s">
        <v>16</v>
      </c>
      <c r="B10" s="13">
        <f>Dateneingabe!B14</f>
        <v>552800</v>
      </c>
      <c r="C10" s="14">
        <f>Dateneingabe!C14</f>
        <v>1</v>
      </c>
      <c r="D10" s="15">
        <f>SUM(D7:D9)</f>
        <v>29613</v>
      </c>
      <c r="E10" s="15">
        <f t="shared" ref="E10:P10" si="1">SUM(E7:E9)</f>
        <v>27122.333333333332</v>
      </c>
      <c r="F10" s="15">
        <f t="shared" si="1"/>
        <v>19615.333333333332</v>
      </c>
      <c r="G10" s="15">
        <f t="shared" si="1"/>
        <v>46992.666666666664</v>
      </c>
      <c r="H10" s="15">
        <f t="shared" si="1"/>
        <v>26249.666666666668</v>
      </c>
      <c r="I10" s="15">
        <f t="shared" si="1"/>
        <v>26490.333333333332</v>
      </c>
      <c r="J10" s="15">
        <f t="shared" si="1"/>
        <v>47245</v>
      </c>
      <c r="K10" s="15">
        <f t="shared" si="1"/>
        <v>26997.333333333332</v>
      </c>
      <c r="L10" s="15">
        <f t="shared" si="1"/>
        <v>27499.666666666668</v>
      </c>
      <c r="M10" s="15">
        <f t="shared" si="1"/>
        <v>47381.666666666664</v>
      </c>
      <c r="N10" s="15">
        <f t="shared" si="1"/>
        <v>27245</v>
      </c>
      <c r="O10" s="15">
        <f t="shared" si="1"/>
        <v>27490.333333333332</v>
      </c>
      <c r="P10" s="13">
        <f t="shared" si="1"/>
        <v>379942.33333333331</v>
      </c>
      <c r="Q10" s="14">
        <f t="shared" si="0"/>
        <v>1</v>
      </c>
    </row>
    <row r="11" spans="1:17" ht="12" x14ac:dyDescent="0.25">
      <c r="A11" s="9" t="s">
        <v>2</v>
      </c>
      <c r="B11" s="13">
        <f>Dateneingabe!B15</f>
        <v>5000</v>
      </c>
      <c r="C11" s="14">
        <f>Dateneingabe!C15</f>
        <v>9.0448625180897246E-3</v>
      </c>
      <c r="D11" s="11">
        <f>$B11/12+$B11/12*Dateneingabe!B50</f>
        <v>416.66666666666669</v>
      </c>
      <c r="E11" s="11">
        <f>$B11/12+$B11/12*Dateneingabe!C50</f>
        <v>416.66666666666669</v>
      </c>
      <c r="F11" s="11">
        <f>$B11/12+$B11/12*Dateneingabe!D50</f>
        <v>416.66666666666669</v>
      </c>
      <c r="G11" s="11">
        <f>$B11/12+$B11/12*Dateneingabe!E50</f>
        <v>416.66666666666669</v>
      </c>
      <c r="H11" s="11">
        <f>$B11/12+$B11/12*Dateneingabe!F50</f>
        <v>416.66666666666669</v>
      </c>
      <c r="I11" s="11">
        <f>$B11/12+$B11/12*Dateneingabe!G50</f>
        <v>416.66666666666669</v>
      </c>
      <c r="J11" s="11">
        <f>$B11/12+$B11/12*Dateneingabe!H50</f>
        <v>458.33333333333337</v>
      </c>
      <c r="K11" s="11">
        <f>$B11/12+$B11/12*Dateneingabe!I50</f>
        <v>416.66666666666669</v>
      </c>
      <c r="L11" s="11">
        <f>$B11/12+$B11/12*Dateneingabe!J50</f>
        <v>416.66666666666669</v>
      </c>
      <c r="M11" s="11">
        <f>$B11/12+$B11/12*Dateneingabe!K50</f>
        <v>416.66666666666669</v>
      </c>
      <c r="N11" s="11">
        <f>$B11/12+$B11/12*Dateneingabe!L50</f>
        <v>416.66666666666669</v>
      </c>
      <c r="O11" s="11">
        <f>$B11/12+$B11/12*Dateneingabe!M50</f>
        <v>416.66666666666669</v>
      </c>
      <c r="P11" s="13">
        <f t="shared" ref="P11:P18" si="2">SUM(D11:O11)</f>
        <v>5041.666666666667</v>
      </c>
      <c r="Q11" s="14">
        <f t="shared" si="0"/>
        <v>1.3269557573210673E-2</v>
      </c>
    </row>
    <row r="12" spans="1:17" ht="12" x14ac:dyDescent="0.25">
      <c r="A12" s="9" t="s">
        <v>3</v>
      </c>
      <c r="B12" s="13">
        <f>Dateneingabe!B16</f>
        <v>0</v>
      </c>
      <c r="C12" s="14">
        <f>Dateneingabe!C16</f>
        <v>0</v>
      </c>
      <c r="D12" s="11">
        <f>$B12/12+$B12/12*Dateneingabe!B51</f>
        <v>0</v>
      </c>
      <c r="E12" s="11">
        <f>$B12/12+$B12/12*Dateneingabe!C51</f>
        <v>0</v>
      </c>
      <c r="F12" s="11">
        <f>$B12/12+$B12/12*Dateneingabe!D51</f>
        <v>0</v>
      </c>
      <c r="G12" s="11">
        <f>$B12/12+$B12/12*Dateneingabe!E51</f>
        <v>0</v>
      </c>
      <c r="H12" s="11">
        <f>$B12/12+$B12/12*Dateneingabe!F51</f>
        <v>0</v>
      </c>
      <c r="I12" s="11">
        <f>$B12/12+$B12/12*Dateneingabe!G51</f>
        <v>0</v>
      </c>
      <c r="J12" s="11">
        <f>$B12/12+$B12/12*Dateneingabe!H51</f>
        <v>0</v>
      </c>
      <c r="K12" s="11">
        <f>$B12/12+$B12/12*Dateneingabe!I51</f>
        <v>0</v>
      </c>
      <c r="L12" s="11">
        <f>$B12/12+$B12/12*Dateneingabe!J51</f>
        <v>0</v>
      </c>
      <c r="M12" s="11">
        <f>$B12/12+$B12/12*Dateneingabe!K51</f>
        <v>0</v>
      </c>
      <c r="N12" s="11">
        <f>$B12/12+$B12/12*Dateneingabe!L51</f>
        <v>0</v>
      </c>
      <c r="O12" s="11">
        <f>$B12/12+$B12/12*Dateneingabe!M51</f>
        <v>0</v>
      </c>
      <c r="P12" s="13">
        <f t="shared" si="2"/>
        <v>0</v>
      </c>
      <c r="Q12" s="14">
        <f t="shared" si="0"/>
        <v>0</v>
      </c>
    </row>
    <row r="13" spans="1:17" ht="12" x14ac:dyDescent="0.25">
      <c r="A13" s="9" t="s">
        <v>4</v>
      </c>
      <c r="B13" s="13">
        <f>Dateneingabe!B17</f>
        <v>130000</v>
      </c>
      <c r="C13" s="14">
        <f>Dateneingabe!C17</f>
        <v>0.23516642547033284</v>
      </c>
      <c r="D13" s="11">
        <f>$B13/12+$B13/12*Dateneingabe!B52</f>
        <v>11375</v>
      </c>
      <c r="E13" s="11">
        <f>$B13/12+$B13/12*Dateneingabe!C52</f>
        <v>11375</v>
      </c>
      <c r="F13" s="11">
        <f>$B13/12+$B13/12*Dateneingabe!D52</f>
        <v>11375</v>
      </c>
      <c r="G13" s="11">
        <f>$B13/12+$B13/12*Dateneingabe!E52</f>
        <v>11375</v>
      </c>
      <c r="H13" s="11">
        <f>$B13/12+$B13/12*Dateneingabe!F52</f>
        <v>11375</v>
      </c>
      <c r="I13" s="11">
        <f>$B13/12+$B13/12*Dateneingabe!G52</f>
        <v>11375</v>
      </c>
      <c r="J13" s="11">
        <f>$B13/12+$B13/12*Dateneingabe!H52</f>
        <v>11375</v>
      </c>
      <c r="K13" s="11">
        <f>$B13/12+$B13/12*Dateneingabe!I52</f>
        <v>11375</v>
      </c>
      <c r="L13" s="11">
        <f>$B13/12+$B13/12*Dateneingabe!J52</f>
        <v>11375</v>
      </c>
      <c r="M13" s="11">
        <f>$B13/12+$B13/12*Dateneingabe!K52</f>
        <v>11375</v>
      </c>
      <c r="N13" s="11">
        <f>$B13/12+$B13/12*Dateneingabe!L52</f>
        <v>11375</v>
      </c>
      <c r="O13" s="11">
        <f>$B13/12+$B13/12*Dateneingabe!M52</f>
        <v>11375</v>
      </c>
      <c r="P13" s="13">
        <f t="shared" si="2"/>
        <v>136500</v>
      </c>
      <c r="Q13" s="14">
        <f t="shared" si="0"/>
        <v>0.35926504636229883</v>
      </c>
    </row>
    <row r="14" spans="1:17" ht="12" x14ac:dyDescent="0.25">
      <c r="A14" s="9" t="s">
        <v>5</v>
      </c>
      <c r="B14" s="13">
        <f>Dateneingabe!B18</f>
        <v>14000</v>
      </c>
      <c r="C14" s="14">
        <f>Dateneingabe!C18</f>
        <v>2.5325615050651229E-2</v>
      </c>
      <c r="D14" s="11">
        <f>$B14/12+$B14/12*Dateneingabe!B53</f>
        <v>1190</v>
      </c>
      <c r="E14" s="11">
        <f>$B14/12+$B14/12*Dateneingabe!C53</f>
        <v>1190</v>
      </c>
      <c r="F14" s="11">
        <f>$B14/12+$B14/12*Dateneingabe!D53</f>
        <v>1190</v>
      </c>
      <c r="G14" s="11">
        <f>$B14/12+$B14/12*Dateneingabe!E53</f>
        <v>1190</v>
      </c>
      <c r="H14" s="11">
        <f>$B14/12+$B14/12*Dateneingabe!F53</f>
        <v>1190</v>
      </c>
      <c r="I14" s="11">
        <f>$B14/12+$B14/12*Dateneingabe!G53</f>
        <v>1190</v>
      </c>
      <c r="J14" s="11">
        <f>$B14/12+$B14/12*Dateneingabe!H53</f>
        <v>1190</v>
      </c>
      <c r="K14" s="11">
        <f>$B14/12+$B14/12*Dateneingabe!I53</f>
        <v>1190</v>
      </c>
      <c r="L14" s="11">
        <f>$B14/12+$B14/12*Dateneingabe!J53</f>
        <v>1190</v>
      </c>
      <c r="M14" s="11">
        <f>$B14/12+$B14/12*Dateneingabe!K53</f>
        <v>1190</v>
      </c>
      <c r="N14" s="11">
        <f>$B14/12+$B14/12*Dateneingabe!L53</f>
        <v>1190</v>
      </c>
      <c r="O14" s="11">
        <f>$B14/12+$B14/12*Dateneingabe!M53</f>
        <v>1190</v>
      </c>
      <c r="P14" s="13">
        <f t="shared" si="2"/>
        <v>14280</v>
      </c>
      <c r="Q14" s="14">
        <f t="shared" si="0"/>
        <v>3.7584651004055877E-2</v>
      </c>
    </row>
    <row r="15" spans="1:17" ht="12" x14ac:dyDescent="0.25">
      <c r="A15" s="9" t="s">
        <v>6</v>
      </c>
      <c r="B15" s="13">
        <f>Dateneingabe!B19</f>
        <v>2000</v>
      </c>
      <c r="C15" s="14">
        <f>Dateneingabe!C19</f>
        <v>3.6179450072358899E-3</v>
      </c>
      <c r="D15" s="11">
        <f>$B15/12+$B15/12*Dateneingabe!B54</f>
        <v>166.66666666666666</v>
      </c>
      <c r="E15" s="11">
        <f>$B15/12+$B15/12*Dateneingabe!C54</f>
        <v>166.66666666666666</v>
      </c>
      <c r="F15" s="11">
        <f>$B15/12+$B15/12*Dateneingabe!D54</f>
        <v>166.66666666666666</v>
      </c>
      <c r="G15" s="11">
        <f>$B15/12+$B15/12*Dateneingabe!E54</f>
        <v>166.66666666666666</v>
      </c>
      <c r="H15" s="11">
        <f>$B15/12+$B15/12*Dateneingabe!F54</f>
        <v>166.66666666666666</v>
      </c>
      <c r="I15" s="11">
        <f>$B15/12+$B15/12*Dateneingabe!G54</f>
        <v>166.66666666666666</v>
      </c>
      <c r="J15" s="11">
        <f>$B15/12+$B15/12*Dateneingabe!H54</f>
        <v>166.66666666666666</v>
      </c>
      <c r="K15" s="11">
        <f>$B15/12+$B15/12*Dateneingabe!I54</f>
        <v>166.66666666666666</v>
      </c>
      <c r="L15" s="11">
        <f>$B15/12+$B15/12*Dateneingabe!J54</f>
        <v>166.66666666666666</v>
      </c>
      <c r="M15" s="11">
        <f>$B15/12+$B15/12*Dateneingabe!K54</f>
        <v>166.66666666666666</v>
      </c>
      <c r="N15" s="11">
        <f>$B15/12+$B15/12*Dateneingabe!L54</f>
        <v>166.66666666666666</v>
      </c>
      <c r="O15" s="11">
        <f>$B15/12+$B15/12*Dateneingabe!M54</f>
        <v>166.66666666666666</v>
      </c>
      <c r="P15" s="13">
        <f t="shared" si="2"/>
        <v>2000.0000000000002</v>
      </c>
      <c r="Q15" s="14">
        <f t="shared" si="0"/>
        <v>5.2639567232571271E-3</v>
      </c>
    </row>
    <row r="16" spans="1:17" ht="12" x14ac:dyDescent="0.25">
      <c r="A16" s="9" t="s">
        <v>7</v>
      </c>
      <c r="B16" s="13">
        <f>Dateneingabe!B20</f>
        <v>2500</v>
      </c>
      <c r="C16" s="14">
        <f>Dateneingabe!C20</f>
        <v>4.5224312590448623E-3</v>
      </c>
      <c r="D16" s="11">
        <f>$B16/12+$B16/12*Dateneingabe!B55</f>
        <v>204.16666666666669</v>
      </c>
      <c r="E16" s="11">
        <f>$B16/12+$B16/12*Dateneingabe!C55</f>
        <v>204.16666666666669</v>
      </c>
      <c r="F16" s="11">
        <f>$B16/12+$B16/12*Dateneingabe!D55</f>
        <v>204.16666666666669</v>
      </c>
      <c r="G16" s="11">
        <f>$B16/12+$B16/12*Dateneingabe!E55</f>
        <v>204.16666666666669</v>
      </c>
      <c r="H16" s="11">
        <f>$B16/12+$B16/12*Dateneingabe!F55</f>
        <v>197.91666666666669</v>
      </c>
      <c r="I16" s="11">
        <f>$B16/12+$B16/12*Dateneingabe!G55</f>
        <v>187.5</v>
      </c>
      <c r="J16" s="11">
        <f>$B16/12+$B16/12*Dateneingabe!H55</f>
        <v>218.75</v>
      </c>
      <c r="K16" s="11">
        <f>$B16/12+$B16/12*Dateneingabe!I55</f>
        <v>214.58333333333334</v>
      </c>
      <c r="L16" s="11">
        <f>$B16/12+$B16/12*Dateneingabe!J55</f>
        <v>220.83333333333334</v>
      </c>
      <c r="M16" s="11">
        <f>$B16/12+$B16/12*Dateneingabe!K55</f>
        <v>210.41666666666669</v>
      </c>
      <c r="N16" s="11">
        <f>$B16/12+$B16/12*Dateneingabe!L55</f>
        <v>218.75</v>
      </c>
      <c r="O16" s="11">
        <f>$B16/12+$B16/12*Dateneingabe!M55</f>
        <v>216.66666666666669</v>
      </c>
      <c r="P16" s="13">
        <f t="shared" si="2"/>
        <v>2502.083333333333</v>
      </c>
      <c r="Q16" s="14">
        <f t="shared" si="0"/>
        <v>6.5854291923247996E-3</v>
      </c>
    </row>
    <row r="17" spans="1:17" ht="12" x14ac:dyDescent="0.25">
      <c r="A17" s="9" t="s">
        <v>8</v>
      </c>
      <c r="B17" s="13">
        <f>Dateneingabe!B21</f>
        <v>18000</v>
      </c>
      <c r="C17" s="14">
        <f>Dateneingabe!C21</f>
        <v>3.2561505065123009E-2</v>
      </c>
      <c r="D17" s="11">
        <f>$B17/12+$B17/12*Dateneingabe!B56</f>
        <v>1575</v>
      </c>
      <c r="E17" s="11">
        <f>$B17/12+$B17/12*Dateneingabe!C56</f>
        <v>1575</v>
      </c>
      <c r="F17" s="11">
        <f>$B17/12+$B17/12*Dateneingabe!D56</f>
        <v>1575</v>
      </c>
      <c r="G17" s="11">
        <f>$B17/12+$B17/12*Dateneingabe!E56</f>
        <v>1575</v>
      </c>
      <c r="H17" s="11">
        <f>$B17/12+$B17/12*Dateneingabe!F56</f>
        <v>1575</v>
      </c>
      <c r="I17" s="11">
        <f>$B17/12+$B17/12*Dateneingabe!G56</f>
        <v>1575</v>
      </c>
      <c r="J17" s="11">
        <f>$B17/12+$B17/12*Dateneingabe!H56</f>
        <v>1575</v>
      </c>
      <c r="K17" s="11">
        <f>$B17/12+$B17/12*Dateneingabe!I56</f>
        <v>1575</v>
      </c>
      <c r="L17" s="11">
        <f>$B17/12+$B17/12*Dateneingabe!J56</f>
        <v>1575</v>
      </c>
      <c r="M17" s="11">
        <f>$B17/12+$B17/12*Dateneingabe!K56</f>
        <v>1575</v>
      </c>
      <c r="N17" s="11">
        <f>$B17/12+$B17/12*Dateneingabe!L56</f>
        <v>1575</v>
      </c>
      <c r="O17" s="11">
        <f>$B17/12+$B17/12*Dateneingabe!M56</f>
        <v>1590</v>
      </c>
      <c r="P17" s="13">
        <f t="shared" si="2"/>
        <v>18915</v>
      </c>
      <c r="Q17" s="14">
        <f t="shared" si="0"/>
        <v>4.9783870710204271E-2</v>
      </c>
    </row>
    <row r="18" spans="1:17" ht="12" x14ac:dyDescent="0.25">
      <c r="A18" s="9" t="s">
        <v>9</v>
      </c>
      <c r="B18" s="13">
        <f>Dateneingabe!B22</f>
        <v>15000</v>
      </c>
      <c r="C18" s="14">
        <f>Dateneingabe!C22</f>
        <v>2.7134587554269174E-2</v>
      </c>
      <c r="D18" s="11">
        <f>$B18/12+$B18/12*Dateneingabe!B57</f>
        <v>1250</v>
      </c>
      <c r="E18" s="11">
        <f>$B18/12+$B18/12*Dateneingabe!C57</f>
        <v>1250</v>
      </c>
      <c r="F18" s="11">
        <f>$B18/12+$B18/12*Dateneingabe!D57</f>
        <v>1250</v>
      </c>
      <c r="G18" s="11">
        <f>$B18/12+$B18/12*Dateneingabe!E57</f>
        <v>1250</v>
      </c>
      <c r="H18" s="11">
        <f>$B18/12+$B18/12*Dateneingabe!F57</f>
        <v>1250</v>
      </c>
      <c r="I18" s="11">
        <f>$B18/12+$B18/12*Dateneingabe!G57</f>
        <v>1250</v>
      </c>
      <c r="J18" s="11">
        <f>$B18/12+$B18/12*Dateneingabe!H57</f>
        <v>1250</v>
      </c>
      <c r="K18" s="11">
        <f>$B18/12+$B18/12*Dateneingabe!I57</f>
        <v>1250</v>
      </c>
      <c r="L18" s="11">
        <f>$B18/12+$B18/12*Dateneingabe!J57</f>
        <v>1250</v>
      </c>
      <c r="M18" s="11">
        <f>$B18/12+$B18/12*Dateneingabe!K57</f>
        <v>1250</v>
      </c>
      <c r="N18" s="11">
        <f>$B18/12+$B18/12*Dateneingabe!L57</f>
        <v>1250</v>
      </c>
      <c r="O18" s="11">
        <f>$B18/12+$B18/12*Dateneingabe!M57</f>
        <v>1250</v>
      </c>
      <c r="P18" s="13">
        <f t="shared" si="2"/>
        <v>15000</v>
      </c>
      <c r="Q18" s="14">
        <f t="shared" si="0"/>
        <v>3.9479675424428443E-2</v>
      </c>
    </row>
    <row r="19" spans="1:17" ht="12" x14ac:dyDescent="0.25">
      <c r="A19" s="12" t="s">
        <v>17</v>
      </c>
      <c r="B19" s="13">
        <f>Dateneingabe!B23</f>
        <v>186500</v>
      </c>
      <c r="C19" s="14">
        <f>Dateneingabe!C23</f>
        <v>0.33737337192474676</v>
      </c>
      <c r="D19" s="15">
        <f t="shared" ref="D19:P19" si="3">SUM(D11:D18)</f>
        <v>16177.499999999998</v>
      </c>
      <c r="E19" s="15">
        <f t="shared" si="3"/>
        <v>16177.499999999998</v>
      </c>
      <c r="F19" s="15">
        <f t="shared" si="3"/>
        <v>16177.499999999998</v>
      </c>
      <c r="G19" s="15">
        <f t="shared" si="3"/>
        <v>16177.499999999998</v>
      </c>
      <c r="H19" s="15">
        <f t="shared" si="3"/>
        <v>16171.249999999998</v>
      </c>
      <c r="I19" s="15">
        <f t="shared" si="3"/>
        <v>16160.833333333332</v>
      </c>
      <c r="J19" s="15">
        <f t="shared" si="3"/>
        <v>16233.75</v>
      </c>
      <c r="K19" s="15">
        <f t="shared" si="3"/>
        <v>16187.916666666666</v>
      </c>
      <c r="L19" s="15">
        <f t="shared" si="3"/>
        <v>16194.166666666666</v>
      </c>
      <c r="M19" s="15">
        <f t="shared" si="3"/>
        <v>16183.749999999998</v>
      </c>
      <c r="N19" s="15">
        <f t="shared" si="3"/>
        <v>16192.083333333332</v>
      </c>
      <c r="O19" s="15">
        <f t="shared" si="3"/>
        <v>16204.999999999998</v>
      </c>
      <c r="P19" s="13">
        <f t="shared" si="3"/>
        <v>194238.75</v>
      </c>
      <c r="Q19" s="14">
        <f t="shared" si="0"/>
        <v>0.51123218698978001</v>
      </c>
    </row>
    <row r="20" spans="1:17" ht="23.4" x14ac:dyDescent="0.25">
      <c r="A20" s="16" t="s">
        <v>59</v>
      </c>
      <c r="B20" s="17">
        <f>Dateneingabe!B24</f>
        <v>366300</v>
      </c>
      <c r="C20" s="18">
        <f>Dateneingabe!C24</f>
        <v>0.6626266280752533</v>
      </c>
      <c r="D20" s="19">
        <f t="shared" ref="D20:P20" si="4">D10-D19</f>
        <v>13435.500000000002</v>
      </c>
      <c r="E20" s="19">
        <f t="shared" si="4"/>
        <v>10944.833333333334</v>
      </c>
      <c r="F20" s="19">
        <f t="shared" si="4"/>
        <v>3437.8333333333339</v>
      </c>
      <c r="G20" s="19">
        <f t="shared" si="4"/>
        <v>30815.166666666664</v>
      </c>
      <c r="H20" s="19">
        <f t="shared" si="4"/>
        <v>10078.41666666667</v>
      </c>
      <c r="I20" s="19">
        <f t="shared" si="4"/>
        <v>10329.5</v>
      </c>
      <c r="J20" s="19">
        <f t="shared" si="4"/>
        <v>31011.25</v>
      </c>
      <c r="K20" s="19">
        <f t="shared" si="4"/>
        <v>10809.416666666666</v>
      </c>
      <c r="L20" s="19">
        <f t="shared" si="4"/>
        <v>11305.500000000002</v>
      </c>
      <c r="M20" s="19">
        <f t="shared" si="4"/>
        <v>31197.916666666664</v>
      </c>
      <c r="N20" s="19">
        <f t="shared" si="4"/>
        <v>11052.916666666668</v>
      </c>
      <c r="O20" s="19">
        <f t="shared" si="4"/>
        <v>11285.333333333334</v>
      </c>
      <c r="P20" s="17">
        <f t="shared" si="4"/>
        <v>185703.58333333331</v>
      </c>
      <c r="Q20" s="18">
        <f t="shared" si="0"/>
        <v>0.48876781301021993</v>
      </c>
    </row>
    <row r="21" spans="1:17" ht="12" x14ac:dyDescent="0.25">
      <c r="A21" s="12" t="s">
        <v>10</v>
      </c>
      <c r="B21" s="13">
        <f>Dateneingabe!B25</f>
        <v>15000</v>
      </c>
      <c r="C21" s="14">
        <f>Dateneingabe!C25</f>
        <v>2.7134587554269174E-2</v>
      </c>
      <c r="D21" s="15">
        <f t="shared" ref="D21:P21" si="5">D18</f>
        <v>1250</v>
      </c>
      <c r="E21" s="15">
        <f t="shared" si="5"/>
        <v>1250</v>
      </c>
      <c r="F21" s="15">
        <f t="shared" si="5"/>
        <v>1250</v>
      </c>
      <c r="G21" s="15">
        <f t="shared" si="5"/>
        <v>1250</v>
      </c>
      <c r="H21" s="15">
        <f t="shared" si="5"/>
        <v>1250</v>
      </c>
      <c r="I21" s="15">
        <f t="shared" si="5"/>
        <v>1250</v>
      </c>
      <c r="J21" s="15">
        <f t="shared" si="5"/>
        <v>1250</v>
      </c>
      <c r="K21" s="15">
        <f t="shared" si="5"/>
        <v>1250</v>
      </c>
      <c r="L21" s="15">
        <f t="shared" si="5"/>
        <v>1250</v>
      </c>
      <c r="M21" s="15">
        <f t="shared" si="5"/>
        <v>1250</v>
      </c>
      <c r="N21" s="15">
        <f t="shared" si="5"/>
        <v>1250</v>
      </c>
      <c r="O21" s="15">
        <f t="shared" si="5"/>
        <v>1250</v>
      </c>
      <c r="P21" s="13">
        <f t="shared" si="5"/>
        <v>15000</v>
      </c>
      <c r="Q21" s="14">
        <f t="shared" si="0"/>
        <v>3.9479675424428443E-2</v>
      </c>
    </row>
    <row r="22" spans="1:17" ht="12" x14ac:dyDescent="0.25">
      <c r="A22" s="20" t="s">
        <v>68</v>
      </c>
      <c r="B22" s="17">
        <f>Dateneingabe!B26</f>
        <v>381300</v>
      </c>
      <c r="C22" s="18">
        <f>Dateneingabe!C26</f>
        <v>0.68976121562952242</v>
      </c>
      <c r="D22" s="19">
        <f t="shared" ref="D22:P22" si="6">D20+D21</f>
        <v>14685.500000000002</v>
      </c>
      <c r="E22" s="19">
        <f t="shared" si="6"/>
        <v>12194.833333333334</v>
      </c>
      <c r="F22" s="19">
        <f t="shared" si="6"/>
        <v>4687.8333333333339</v>
      </c>
      <c r="G22" s="19">
        <f t="shared" si="6"/>
        <v>32065.166666666664</v>
      </c>
      <c r="H22" s="19">
        <f t="shared" si="6"/>
        <v>11328.41666666667</v>
      </c>
      <c r="I22" s="19">
        <f t="shared" si="6"/>
        <v>11579.5</v>
      </c>
      <c r="J22" s="19">
        <f t="shared" si="6"/>
        <v>32261.25</v>
      </c>
      <c r="K22" s="19">
        <f t="shared" si="6"/>
        <v>12059.416666666666</v>
      </c>
      <c r="L22" s="19">
        <f t="shared" si="6"/>
        <v>12555.500000000002</v>
      </c>
      <c r="M22" s="19">
        <f t="shared" si="6"/>
        <v>32447.916666666664</v>
      </c>
      <c r="N22" s="19">
        <f t="shared" si="6"/>
        <v>12302.916666666668</v>
      </c>
      <c r="O22" s="19">
        <f t="shared" si="6"/>
        <v>12535.333333333334</v>
      </c>
      <c r="P22" s="17">
        <f t="shared" si="6"/>
        <v>200703.58333333331</v>
      </c>
      <c r="Q22" s="18">
        <f t="shared" si="0"/>
        <v>0.52824748843464842</v>
      </c>
    </row>
    <row r="23" spans="1:17" ht="37.200000000000003" customHeight="1" x14ac:dyDescent="0.25">
      <c r="A23" s="21" t="s">
        <v>60</v>
      </c>
      <c r="B23" s="13"/>
      <c r="C23" s="14"/>
      <c r="D23" s="11">
        <f>Dateneingabe!$B$67/12</f>
        <v>1250</v>
      </c>
      <c r="E23" s="11">
        <f>Dateneingabe!$B$67/12</f>
        <v>1250</v>
      </c>
      <c r="F23" s="11">
        <f>Dateneingabe!$B$67/12</f>
        <v>1250</v>
      </c>
      <c r="G23" s="11">
        <f>Dateneingabe!$B$67/12</f>
        <v>1250</v>
      </c>
      <c r="H23" s="11">
        <f>Dateneingabe!$B$67/12</f>
        <v>1250</v>
      </c>
      <c r="I23" s="11">
        <f>Dateneingabe!$B$67/12</f>
        <v>1250</v>
      </c>
      <c r="J23" s="11">
        <f>Dateneingabe!$B$67/12</f>
        <v>1250</v>
      </c>
      <c r="K23" s="11">
        <f>Dateneingabe!$B$67/12</f>
        <v>1250</v>
      </c>
      <c r="L23" s="11">
        <f>Dateneingabe!$B$67/12</f>
        <v>1250</v>
      </c>
      <c r="M23" s="11">
        <f>Dateneingabe!$B$67/12</f>
        <v>1250</v>
      </c>
      <c r="N23" s="11">
        <f>Dateneingabe!$B$67/12</f>
        <v>1250</v>
      </c>
      <c r="O23" s="11">
        <f>Dateneingabe!$B$67/12</f>
        <v>1250</v>
      </c>
      <c r="P23" s="13">
        <f>SUM(D23:O23)</f>
        <v>15000</v>
      </c>
      <c r="Q23" s="14">
        <f t="shared" si="0"/>
        <v>3.9479675424428443E-2</v>
      </c>
    </row>
    <row r="24" spans="1:17" ht="34.799999999999997" x14ac:dyDescent="0.25">
      <c r="A24" s="21" t="s">
        <v>61</v>
      </c>
      <c r="B24" s="13"/>
      <c r="C24" s="14"/>
      <c r="D24" s="11">
        <f>Dateneingabe!$B$70/12</f>
        <v>0</v>
      </c>
      <c r="E24" s="11">
        <f>Dateneingabe!$B$70/12</f>
        <v>0</v>
      </c>
      <c r="F24" s="11">
        <f>Dateneingabe!$B$70/12</f>
        <v>0</v>
      </c>
      <c r="G24" s="11">
        <f>Dateneingabe!$B$70/12</f>
        <v>0</v>
      </c>
      <c r="H24" s="11">
        <f>Dateneingabe!$B$70/12</f>
        <v>0</v>
      </c>
      <c r="I24" s="11">
        <f>Dateneingabe!$B$70/12</f>
        <v>0</v>
      </c>
      <c r="J24" s="11">
        <f>Dateneingabe!$B$70/12</f>
        <v>0</v>
      </c>
      <c r="K24" s="11">
        <f>Dateneingabe!$B$70/12</f>
        <v>0</v>
      </c>
      <c r="L24" s="11">
        <f>Dateneingabe!$B$70/12</f>
        <v>0</v>
      </c>
      <c r="M24" s="11">
        <f>Dateneingabe!$B$70/12</f>
        <v>0</v>
      </c>
      <c r="N24" s="11">
        <f>Dateneingabe!$B$70/12</f>
        <v>0</v>
      </c>
      <c r="O24" s="11">
        <f>Dateneingabe!$B$70/12</f>
        <v>0</v>
      </c>
      <c r="P24" s="13">
        <f>SUM(D24:O24)</f>
        <v>0</v>
      </c>
      <c r="Q24" s="14">
        <f t="shared" si="0"/>
        <v>0</v>
      </c>
    </row>
    <row r="25" spans="1:17" ht="12" x14ac:dyDescent="0.25">
      <c r="A25" s="9" t="s">
        <v>11</v>
      </c>
      <c r="B25" s="13"/>
      <c r="C25" s="14"/>
      <c r="D25" s="11">
        <f>Dateneingabe!$B$62</f>
        <v>2300</v>
      </c>
      <c r="E25" s="11">
        <f>Dateneingabe!$B$62</f>
        <v>2300</v>
      </c>
      <c r="F25" s="11">
        <f>Dateneingabe!$B$62+Dateneingabe!$B$63</f>
        <v>12300</v>
      </c>
      <c r="G25" s="11">
        <f>Dateneingabe!$B$62</f>
        <v>2300</v>
      </c>
      <c r="H25" s="11">
        <f>Dateneingabe!$B$62</f>
        <v>2300</v>
      </c>
      <c r="I25" s="11">
        <f>Dateneingabe!$B$62+Dateneingabe!$B$63</f>
        <v>12300</v>
      </c>
      <c r="J25" s="11">
        <f>Dateneingabe!$B$62</f>
        <v>2300</v>
      </c>
      <c r="K25" s="11">
        <f>Dateneingabe!$B$62</f>
        <v>2300</v>
      </c>
      <c r="L25" s="11">
        <f>Dateneingabe!$B$62+Dateneingabe!$B$63</f>
        <v>12300</v>
      </c>
      <c r="M25" s="11">
        <f>Dateneingabe!$B$62</f>
        <v>2300</v>
      </c>
      <c r="N25" s="11">
        <f>Dateneingabe!$B$62</f>
        <v>2300</v>
      </c>
      <c r="O25" s="11">
        <f>Dateneingabe!$B$62+Dateneingabe!$B$63</f>
        <v>12300</v>
      </c>
      <c r="P25" s="13">
        <f>SUM(D25:O25)</f>
        <v>67600</v>
      </c>
      <c r="Q25" s="14">
        <f t="shared" si="0"/>
        <v>0.17792173724609087</v>
      </c>
    </row>
    <row r="26" spans="1:17" ht="12" x14ac:dyDescent="0.25">
      <c r="A26" s="9" t="s">
        <v>12</v>
      </c>
      <c r="B26" s="13"/>
      <c r="C26" s="14"/>
      <c r="D26" s="11">
        <f>Dateneingabe!$B$69/12</f>
        <v>8333.3333333333339</v>
      </c>
      <c r="E26" s="11">
        <f>Dateneingabe!$B$69/12</f>
        <v>8333.3333333333339</v>
      </c>
      <c r="F26" s="11">
        <f>Dateneingabe!$B$69/12</f>
        <v>8333.3333333333339</v>
      </c>
      <c r="G26" s="11">
        <f>Dateneingabe!$B$69/12</f>
        <v>8333.3333333333339</v>
      </c>
      <c r="H26" s="11">
        <f>Dateneingabe!$B$69/12</f>
        <v>8333.3333333333339</v>
      </c>
      <c r="I26" s="11">
        <f>Dateneingabe!$B$69/12</f>
        <v>8333.3333333333339</v>
      </c>
      <c r="J26" s="11">
        <f>Dateneingabe!$B$69/12</f>
        <v>8333.3333333333339</v>
      </c>
      <c r="K26" s="11">
        <f>Dateneingabe!$B$69/12</f>
        <v>8333.3333333333339</v>
      </c>
      <c r="L26" s="11">
        <f>Dateneingabe!$B$69/12</f>
        <v>8333.3333333333339</v>
      </c>
      <c r="M26" s="11">
        <f>Dateneingabe!$B$69/12</f>
        <v>8333.3333333333339</v>
      </c>
      <c r="N26" s="11">
        <f>Dateneingabe!$B$69/12</f>
        <v>8333.3333333333339</v>
      </c>
      <c r="O26" s="11">
        <f>Dateneingabe!$B$69/12</f>
        <v>8333.3333333333339</v>
      </c>
      <c r="P26" s="13">
        <f>SUM(D26:O26)</f>
        <v>99999.999999999985</v>
      </c>
      <c r="Q26" s="14">
        <f t="shared" si="0"/>
        <v>0.26319783616285625</v>
      </c>
    </row>
    <row r="27" spans="1:17" ht="12" x14ac:dyDescent="0.25">
      <c r="A27" s="20" t="s">
        <v>13</v>
      </c>
      <c r="B27" s="17"/>
      <c r="C27" s="18"/>
      <c r="D27" s="19">
        <f t="shared" ref="D27:O27" si="7">D22-D23+D24-D25+D26</f>
        <v>19468.833333333336</v>
      </c>
      <c r="E27" s="19">
        <f t="shared" si="7"/>
        <v>16978.166666666668</v>
      </c>
      <c r="F27" s="19">
        <f t="shared" si="7"/>
        <v>-528.83333333333212</v>
      </c>
      <c r="G27" s="19">
        <f t="shared" si="7"/>
        <v>36848.5</v>
      </c>
      <c r="H27" s="19">
        <f t="shared" si="7"/>
        <v>16111.750000000004</v>
      </c>
      <c r="I27" s="19">
        <f t="shared" si="7"/>
        <v>6362.8333333333339</v>
      </c>
      <c r="J27" s="19">
        <f t="shared" si="7"/>
        <v>37044.583333333336</v>
      </c>
      <c r="K27" s="19">
        <f t="shared" si="7"/>
        <v>16842.75</v>
      </c>
      <c r="L27" s="19">
        <f t="shared" si="7"/>
        <v>7338.8333333333358</v>
      </c>
      <c r="M27" s="19">
        <f t="shared" si="7"/>
        <v>37231.25</v>
      </c>
      <c r="N27" s="19">
        <f t="shared" si="7"/>
        <v>17086.25</v>
      </c>
      <c r="O27" s="19">
        <f t="shared" si="7"/>
        <v>7318.6666666666679</v>
      </c>
      <c r="P27" s="17">
        <f>SUM(P22:P26)</f>
        <v>383303.58333333331</v>
      </c>
      <c r="Q27" s="18">
        <f t="shared" si="0"/>
        <v>1.0088467372680241</v>
      </c>
    </row>
    <row r="28" spans="1:17" ht="24" customHeight="1" x14ac:dyDescent="0.25">
      <c r="A28" s="21" t="s">
        <v>53</v>
      </c>
      <c r="B28" s="13"/>
      <c r="C28" s="14"/>
      <c r="D28" s="11"/>
      <c r="E28" s="11"/>
      <c r="F28" s="11">
        <f>Dateneingabe!$B$66</f>
        <v>12000</v>
      </c>
      <c r="G28" s="11"/>
      <c r="H28" s="11"/>
      <c r="I28" s="11">
        <f>Dateneingabe!$B$66</f>
        <v>12000</v>
      </c>
      <c r="J28" s="11"/>
      <c r="K28" s="11"/>
      <c r="L28" s="11">
        <f>Dateneingabe!$B$66</f>
        <v>12000</v>
      </c>
      <c r="M28" s="11"/>
      <c r="N28" s="11"/>
      <c r="O28" s="11">
        <f>Dateneingabe!$B$66</f>
        <v>12000</v>
      </c>
      <c r="P28" s="13">
        <f>F28+I28+L28+O28</f>
        <v>48000</v>
      </c>
      <c r="Q28" s="14">
        <f t="shared" si="0"/>
        <v>0.12633496135817102</v>
      </c>
    </row>
    <row r="29" spans="1:17" ht="23.4" x14ac:dyDescent="0.25">
      <c r="A29" s="21" t="s">
        <v>54</v>
      </c>
      <c r="B29" s="13"/>
      <c r="C29" s="14"/>
      <c r="D29" s="11">
        <f>Dateneingabe!$B$64</f>
        <v>700</v>
      </c>
      <c r="E29" s="11">
        <f>Dateneingabe!$B$64</f>
        <v>700</v>
      </c>
      <c r="F29" s="11">
        <f>Dateneingabe!$B$64</f>
        <v>700</v>
      </c>
      <c r="G29" s="11">
        <f>Dateneingabe!$B$64</f>
        <v>700</v>
      </c>
      <c r="H29" s="11">
        <f>Dateneingabe!$B$64</f>
        <v>700</v>
      </c>
      <c r="I29" s="11">
        <f>Dateneingabe!$B$64</f>
        <v>700</v>
      </c>
      <c r="J29" s="11">
        <f>Dateneingabe!$B$64</f>
        <v>700</v>
      </c>
      <c r="K29" s="11">
        <f>Dateneingabe!$B$64</f>
        <v>700</v>
      </c>
      <c r="L29" s="11">
        <f>Dateneingabe!$B$64</f>
        <v>700</v>
      </c>
      <c r="M29" s="11">
        <f>Dateneingabe!$B$64</f>
        <v>700</v>
      </c>
      <c r="N29" s="11">
        <f>Dateneingabe!$B$64</f>
        <v>700</v>
      </c>
      <c r="O29" s="11">
        <f>Dateneingabe!$B$64</f>
        <v>700</v>
      </c>
      <c r="P29" s="13">
        <f>SUM(D29:O29)</f>
        <v>8400</v>
      </c>
      <c r="Q29" s="14">
        <f t="shared" si="0"/>
        <v>2.2108618237679931E-2</v>
      </c>
    </row>
    <row r="30" spans="1:17" ht="12" x14ac:dyDescent="0.25">
      <c r="A30" s="9" t="s">
        <v>47</v>
      </c>
      <c r="B30" s="13"/>
      <c r="C30" s="14"/>
      <c r="D30" s="11">
        <f>Dateneingabe!$B$65</f>
        <v>2000</v>
      </c>
      <c r="E30" s="11">
        <f>Dateneingabe!$B$65</f>
        <v>2000</v>
      </c>
      <c r="F30" s="11">
        <f>Dateneingabe!$B$65</f>
        <v>2000</v>
      </c>
      <c r="G30" s="11">
        <f>Dateneingabe!$B$65</f>
        <v>2000</v>
      </c>
      <c r="H30" s="11">
        <f>Dateneingabe!$B$65</f>
        <v>2000</v>
      </c>
      <c r="I30" s="11">
        <f>Dateneingabe!$B$65</f>
        <v>2000</v>
      </c>
      <c r="J30" s="11">
        <f>Dateneingabe!$B$65</f>
        <v>2000</v>
      </c>
      <c r="K30" s="11">
        <f>Dateneingabe!$B$65</f>
        <v>2000</v>
      </c>
      <c r="L30" s="11">
        <f>Dateneingabe!$B$65</f>
        <v>2000</v>
      </c>
      <c r="M30" s="11">
        <f>Dateneingabe!$B$65</f>
        <v>2000</v>
      </c>
      <c r="N30" s="11">
        <f>Dateneingabe!$B$65</f>
        <v>2000</v>
      </c>
      <c r="O30" s="11">
        <f>Dateneingabe!$B$65</f>
        <v>2000</v>
      </c>
      <c r="P30" s="13">
        <f>SUM(D30:O30)</f>
        <v>24000</v>
      </c>
      <c r="Q30" s="14">
        <f t="shared" si="0"/>
        <v>6.3167480679085508E-2</v>
      </c>
    </row>
    <row r="31" spans="1:17" ht="23.4" x14ac:dyDescent="0.25">
      <c r="A31" s="16" t="s">
        <v>58</v>
      </c>
      <c r="B31" s="17"/>
      <c r="C31" s="18"/>
      <c r="D31" s="19">
        <f>D27-D29-D30</f>
        <v>16768.833333333336</v>
      </c>
      <c r="E31" s="19">
        <f>E27-E29-E30</f>
        <v>14278.166666666668</v>
      </c>
      <c r="F31" s="19">
        <f>F27-F28-F29-F30</f>
        <v>-15228.833333333332</v>
      </c>
      <c r="G31" s="19">
        <f>G27-G29-G30</f>
        <v>34148.5</v>
      </c>
      <c r="H31" s="19">
        <f>H27-H29-H30</f>
        <v>13411.750000000004</v>
      </c>
      <c r="I31" s="19">
        <f>I27-I28-I29-I30</f>
        <v>-8337.1666666666661</v>
      </c>
      <c r="J31" s="19">
        <f>J27-J29-J30</f>
        <v>34344.583333333336</v>
      </c>
      <c r="K31" s="19">
        <f>K27-K29-K30</f>
        <v>14142.75</v>
      </c>
      <c r="L31" s="19">
        <f>L27-L28-L29-L30</f>
        <v>-7361.1666666666642</v>
      </c>
      <c r="M31" s="19">
        <f>M27-M29-M30</f>
        <v>34531.25</v>
      </c>
      <c r="N31" s="19">
        <f>N27-N29-N30</f>
        <v>14386.25</v>
      </c>
      <c r="O31" s="19">
        <f>O27-O28-O29-O30</f>
        <v>-7381.3333333333321</v>
      </c>
      <c r="P31" s="17">
        <f>SUM(D31:O31)</f>
        <v>137703.58333333334</v>
      </c>
      <c r="Q31" s="18">
        <f t="shared" si="0"/>
        <v>0.36243285165204897</v>
      </c>
    </row>
  </sheetData>
  <sheetProtection algorithmName="SHA-512" hashValue="sTDYF3K5G/TFrmqgJgSSf3Zp4ZFHflpdEXEc2/OQxjGmaTbDO0qzRhqIDbJpg5e2Hhvr54U/2WujVJQeoQ67sA==" saltValue="RUtPIuju5hSuOOCwHdPY2Q==" spinCount="100000" sheet="1" objects="1" scenarios="1"/>
  <mergeCells count="3">
    <mergeCell ref="B5:C5"/>
    <mergeCell ref="P5:Q5"/>
    <mergeCell ref="A5:A6"/>
  </mergeCells>
  <pageMargins left="0.31496062992125984" right="0.31496062992125984" top="0.59055118110236227" bottom="0.59055118110236227" header="0" footer="0.31496062992125984"/>
  <pageSetup paperSize="9" scale="99" orientation="landscape" r:id="rId1"/>
  <headerFooter scaleWithDoc="0">
    <oddHeader xml:space="preserve">&amp;R  &amp;K00+000.&amp;K01+000        </oddHeader>
    <oddFooter>&amp;R3 von 3</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03fb59ba-d552-416a-876f-f707ade15bd7</BSO999929>
</file>

<file path=customXml/itemProps1.xml><?xml version="1.0" encoding="utf-8"?>
<ds:datastoreItem xmlns:ds="http://schemas.openxmlformats.org/officeDocument/2006/customXml" ds:itemID="{51FB12B0-E348-4B4C-B4BC-87A913B2B625}">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Dateneingabe</vt:lpstr>
      <vt:lpstr>Ergebnis</vt:lpstr>
      <vt:lpstr>Dateneingabe!Druckbereich</vt:lpstr>
      <vt:lpstr>Ergebnis!Druckbereich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Raab, Ulrich</dc:creator>
  <cp:lastModifiedBy>Raab, Ulrich</cp:lastModifiedBy>
  <cp:lastPrinted>2020-04-27T15:20:21Z</cp:lastPrinted>
  <dcterms:created xsi:type="dcterms:W3CDTF">2020-04-22T14:43:03Z</dcterms:created>
  <dcterms:modified xsi:type="dcterms:W3CDTF">2020-04-27T15:23:54Z</dcterms:modified>
</cp:coreProperties>
</file>